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a.potapov\Desktop\"/>
    </mc:Choice>
  </mc:AlternateContent>
  <bookViews>
    <workbookView xWindow="0" yWindow="0" windowWidth="28800" windowHeight="12435" tabRatio="956"/>
  </bookViews>
  <sheets>
    <sheet name="зерноск" sheetId="36" r:id="rId1"/>
    <sheet name="пшен." sheetId="37" r:id="rId2"/>
    <sheet name="ячмень" sheetId="38" r:id="rId3"/>
    <sheet name="кукуруза" sheetId="48" r:id="rId4"/>
    <sheet name="рис" sheetId="49" r:id="rId5"/>
    <sheet name="гречиха" sheetId="50" r:id="rId6"/>
    <sheet name="сах св" sheetId="45" r:id="rId7"/>
    <sheet name="лен" sheetId="42" r:id="rId8"/>
    <sheet name="подсолн" sheetId="47" r:id="rId9"/>
    <sheet name="рапс" sheetId="41" r:id="rId10"/>
    <sheet name="соя" sheetId="46" r:id="rId11"/>
    <sheet name="картоф" sheetId="39" r:id="rId12"/>
    <sheet name="овощи" sheetId="40" r:id="rId13"/>
    <sheet name="сев озимых" sheetId="43" r:id="rId14"/>
    <sheet name="вспашка зяби" sheetId="53" state="veryHidden" r:id="rId15"/>
  </sheets>
  <definedNames>
    <definedName name="_xlnm._FilterDatabase" localSheetId="5" hidden="1">гречиха!$B$1:$B$101</definedName>
    <definedName name="_xlnm._FilterDatabase" localSheetId="0" hidden="1">зерноск!$B$3:$C$101</definedName>
    <definedName name="_xlnm._FilterDatabase" localSheetId="11" hidden="1">картоф!$B$1:$B$101</definedName>
    <definedName name="_xlnm._FilterDatabase" localSheetId="3" hidden="1">кукуруза!$B$1:$B$370</definedName>
    <definedName name="_xlnm._FilterDatabase" localSheetId="7" hidden="1">лен!$B$1:$B$101</definedName>
    <definedName name="_xlnm._FilterDatabase" localSheetId="12" hidden="1">овощи!$B$1:$B$101</definedName>
    <definedName name="_xlnm._FilterDatabase" localSheetId="8" hidden="1">подсолн!$B$1:$B$101</definedName>
    <definedName name="_xlnm._FilterDatabase" localSheetId="1" hidden="1">пшен.!$B$1:$B$101</definedName>
    <definedName name="_xlnm._FilterDatabase" localSheetId="9" hidden="1">рапс!$B$1:$B$101</definedName>
    <definedName name="_xlnm._FilterDatabase" localSheetId="4" hidden="1">рис!$B$1:$B$374</definedName>
    <definedName name="_xlnm._FilterDatabase" localSheetId="6" hidden="1">'сах св'!$B$1:$B$101</definedName>
    <definedName name="_xlnm._FilterDatabase" localSheetId="13" hidden="1">'сев озимых'!$B$3:$G$101</definedName>
    <definedName name="_xlnm._FilterDatabase" localSheetId="10" hidden="1">соя!$B$1:$B$387</definedName>
    <definedName name="_xlnm._FilterDatabase" localSheetId="2" hidden="1">ячмень!$B$1:$B$101</definedName>
    <definedName name="_xlnm.Print_Titles" localSheetId="0">зерноск!$3:$4</definedName>
    <definedName name="_xlnm.Print_Titles" localSheetId="11">картоф!$3:$4</definedName>
    <definedName name="_xlnm.Print_Titles" localSheetId="3">кукуруза!$3:$4</definedName>
    <definedName name="_xlnm.Print_Titles" localSheetId="12">овощи!$3:$4</definedName>
    <definedName name="_xlnm.Print_Titles" localSheetId="8">подсолн!$3:$4</definedName>
    <definedName name="_xlnm.Print_Titles" localSheetId="1">пшен.!$3:$4</definedName>
    <definedName name="_xlnm.Print_Titles" localSheetId="9">рапс!$3:$4</definedName>
    <definedName name="_xlnm.Print_Titles" localSheetId="10">соя!$3:$4</definedName>
    <definedName name="_xlnm.Print_Titles" localSheetId="2">ячмень!$3:$4</definedName>
    <definedName name="_xlnm.Print_Area" localSheetId="5">гречиха!$B$1:$O$101</definedName>
    <definedName name="_xlnm.Print_Area" localSheetId="0">зерноск!$B$1:$O$101</definedName>
    <definedName name="_xlnm.Print_Area" localSheetId="11">картоф!$B$1:$O$101</definedName>
    <definedName name="_xlnm.Print_Area" localSheetId="3">кукуруза!$B$1:$O$101</definedName>
    <definedName name="_xlnm.Print_Area" localSheetId="7">лен!$B$1:$G$99</definedName>
    <definedName name="_xlnm.Print_Area" localSheetId="12">овощи!$B$1:$O$101</definedName>
    <definedName name="_xlnm.Print_Area" localSheetId="8">подсолн!$B$1:$O$101</definedName>
    <definedName name="_xlnm.Print_Area" localSheetId="1">пшен.!$B$1:$O$101</definedName>
    <definedName name="_xlnm.Print_Area" localSheetId="9">рапс!$B$1:$O$101</definedName>
    <definedName name="_xlnm.Print_Area" localSheetId="4">рис!$B$1:$O$101</definedName>
    <definedName name="_xlnm.Print_Area" localSheetId="6">'сах св'!$B$1:$O$98</definedName>
    <definedName name="_xlnm.Print_Area" localSheetId="13">'сев озимых'!$A$1:$G$101</definedName>
    <definedName name="_xlnm.Print_Area" localSheetId="10">соя!$B$1:$O$101</definedName>
    <definedName name="_xlnm.Print_Area" localSheetId="2">ячмень!$B$1:$O$101</definedName>
  </definedNames>
  <calcPr calcId="152511"/>
</workbook>
</file>

<file path=xl/calcChain.xml><?xml version="1.0" encoding="utf-8"?>
<calcChain xmlns="http://schemas.openxmlformats.org/spreadsheetml/2006/main">
  <c r="J7" i="39" l="1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4" i="39"/>
  <c r="J73" i="39"/>
  <c r="J72" i="39"/>
  <c r="J71" i="39"/>
  <c r="J70" i="39"/>
  <c r="J69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2" i="39"/>
  <c r="J51" i="39"/>
  <c r="J50" i="39"/>
  <c r="J49" i="39"/>
  <c r="J48" i="39"/>
  <c r="J47" i="39"/>
  <c r="J46" i="39"/>
  <c r="J44" i="39"/>
  <c r="J43" i="39"/>
  <c r="J42" i="39"/>
  <c r="J41" i="39"/>
  <c r="J40" i="39"/>
  <c r="J39" i="39"/>
  <c r="J38" i="39"/>
  <c r="J37" i="39"/>
  <c r="J35" i="39"/>
  <c r="J34" i="39"/>
  <c r="J33" i="39"/>
  <c r="J32" i="39"/>
  <c r="J31" i="39"/>
  <c r="J30" i="39"/>
  <c r="J29" i="39"/>
  <c r="J28" i="39"/>
  <c r="J27" i="39"/>
  <c r="J26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40"/>
  <c r="J101" i="40"/>
  <c r="J100" i="40"/>
  <c r="J99" i="40"/>
  <c r="J98" i="40"/>
  <c r="J97" i="40"/>
  <c r="J96" i="40"/>
  <c r="J95" i="40"/>
  <c r="J94" i="40"/>
  <c r="J93" i="40"/>
  <c r="J92" i="40"/>
  <c r="J91" i="40"/>
  <c r="J90" i="40"/>
  <c r="J88" i="40"/>
  <c r="J87" i="40"/>
  <c r="J86" i="40"/>
  <c r="J85" i="40"/>
  <c r="J84" i="40"/>
  <c r="J83" i="40"/>
  <c r="J82" i="40"/>
  <c r="J81" i="40"/>
  <c r="J80" i="40"/>
  <c r="J79" i="40"/>
  <c r="J78" i="40"/>
  <c r="J77" i="40"/>
  <c r="J76" i="40"/>
  <c r="J74" i="40"/>
  <c r="J73" i="40"/>
  <c r="J72" i="40"/>
  <c r="J71" i="40"/>
  <c r="J70" i="40"/>
  <c r="J69" i="40"/>
  <c r="J67" i="40"/>
  <c r="J66" i="40"/>
  <c r="J65" i="40"/>
  <c r="J64" i="40"/>
  <c r="J63" i="40"/>
  <c r="J62" i="40"/>
  <c r="J61" i="40"/>
  <c r="J60" i="40"/>
  <c r="J59" i="40"/>
  <c r="J58" i="40"/>
  <c r="J57" i="40"/>
  <c r="J56" i="40"/>
  <c r="J55" i="40"/>
  <c r="J54" i="40"/>
  <c r="J52" i="40"/>
  <c r="J51" i="40"/>
  <c r="J50" i="40"/>
  <c r="J49" i="40"/>
  <c r="J48" i="40"/>
  <c r="J47" i="40"/>
  <c r="J46" i="40"/>
  <c r="J44" i="40"/>
  <c r="J43" i="40"/>
  <c r="J42" i="40"/>
  <c r="J41" i="40"/>
  <c r="J40" i="40"/>
  <c r="J39" i="40"/>
  <c r="J38" i="40"/>
  <c r="J37" i="40"/>
  <c r="J35" i="40"/>
  <c r="J34" i="40"/>
  <c r="J33" i="40"/>
  <c r="J32" i="40"/>
  <c r="J31" i="40"/>
  <c r="J30" i="40"/>
  <c r="J29" i="40"/>
  <c r="J28" i="40"/>
  <c r="J27" i="40"/>
  <c r="J26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7" i="46"/>
  <c r="J101" i="46"/>
  <c r="J100" i="46"/>
  <c r="J99" i="46"/>
  <c r="J98" i="46"/>
  <c r="J97" i="46"/>
  <c r="J96" i="46"/>
  <c r="J95" i="46"/>
  <c r="J94" i="46"/>
  <c r="J93" i="46"/>
  <c r="J92" i="46"/>
  <c r="J91" i="46"/>
  <c r="J90" i="46"/>
  <c r="J88" i="46"/>
  <c r="J87" i="46"/>
  <c r="J86" i="46"/>
  <c r="J85" i="46"/>
  <c r="J84" i="46"/>
  <c r="J83" i="46"/>
  <c r="J82" i="46"/>
  <c r="J81" i="46"/>
  <c r="J80" i="46"/>
  <c r="J79" i="46"/>
  <c r="J78" i="46"/>
  <c r="J77" i="46"/>
  <c r="J76" i="46"/>
  <c r="J74" i="46"/>
  <c r="J73" i="46"/>
  <c r="J72" i="46"/>
  <c r="J71" i="46"/>
  <c r="J70" i="46"/>
  <c r="J69" i="46"/>
  <c r="J67" i="46"/>
  <c r="J66" i="46"/>
  <c r="J65" i="46"/>
  <c r="J64" i="46"/>
  <c r="J63" i="46"/>
  <c r="J62" i="46"/>
  <c r="J61" i="46"/>
  <c r="J60" i="46"/>
  <c r="J59" i="46"/>
  <c r="J58" i="46"/>
  <c r="J57" i="46"/>
  <c r="J56" i="46"/>
  <c r="J55" i="46"/>
  <c r="J54" i="46"/>
  <c r="J52" i="46"/>
  <c r="J51" i="46"/>
  <c r="J50" i="46"/>
  <c r="J49" i="46"/>
  <c r="J48" i="46"/>
  <c r="J47" i="46"/>
  <c r="J46" i="46"/>
  <c r="J44" i="46"/>
  <c r="J43" i="46"/>
  <c r="J42" i="46"/>
  <c r="J41" i="46"/>
  <c r="J40" i="46"/>
  <c r="J39" i="46"/>
  <c r="J38" i="46"/>
  <c r="J37" i="46"/>
  <c r="J35" i="46"/>
  <c r="J34" i="46"/>
  <c r="J33" i="46"/>
  <c r="J32" i="46"/>
  <c r="J31" i="46"/>
  <c r="J30" i="46"/>
  <c r="J29" i="46"/>
  <c r="J28" i="46"/>
  <c r="J27" i="46"/>
  <c r="J26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J12" i="46"/>
  <c r="J11" i="46"/>
  <c r="J10" i="46"/>
  <c r="J9" i="46"/>
  <c r="J8" i="46"/>
  <c r="J7" i="41"/>
  <c r="J101" i="41"/>
  <c r="J100" i="41"/>
  <c r="J99" i="41"/>
  <c r="J98" i="41"/>
  <c r="J97" i="41"/>
  <c r="J96" i="41"/>
  <c r="J95" i="41"/>
  <c r="J94" i="41"/>
  <c r="J93" i="41"/>
  <c r="J92" i="41"/>
  <c r="J91" i="41"/>
  <c r="J90" i="41"/>
  <c r="J88" i="41"/>
  <c r="J87" i="41"/>
  <c r="J86" i="41"/>
  <c r="J85" i="41"/>
  <c r="J84" i="41"/>
  <c r="J83" i="41"/>
  <c r="J82" i="41"/>
  <c r="J81" i="41"/>
  <c r="J80" i="41"/>
  <c r="J79" i="41"/>
  <c r="J78" i="41"/>
  <c r="J77" i="41"/>
  <c r="J76" i="41"/>
  <c r="J74" i="41"/>
  <c r="J73" i="41"/>
  <c r="J72" i="41"/>
  <c r="J71" i="41"/>
  <c r="J70" i="41"/>
  <c r="J69" i="41"/>
  <c r="J67" i="41"/>
  <c r="J66" i="41"/>
  <c r="J65" i="41"/>
  <c r="J64" i="41"/>
  <c r="J63" i="41"/>
  <c r="J62" i="41"/>
  <c r="J61" i="41"/>
  <c r="J60" i="41"/>
  <c r="J59" i="41"/>
  <c r="J58" i="41"/>
  <c r="J57" i="41"/>
  <c r="J56" i="41"/>
  <c r="J55" i="41"/>
  <c r="J54" i="41"/>
  <c r="J52" i="41"/>
  <c r="J51" i="41"/>
  <c r="J50" i="41"/>
  <c r="J49" i="41"/>
  <c r="J48" i="41"/>
  <c r="J47" i="41"/>
  <c r="J46" i="41"/>
  <c r="J44" i="41"/>
  <c r="J43" i="41"/>
  <c r="J42" i="41"/>
  <c r="J41" i="41"/>
  <c r="J40" i="41"/>
  <c r="J39" i="41"/>
  <c r="J38" i="41"/>
  <c r="J37" i="41"/>
  <c r="J35" i="41"/>
  <c r="J34" i="41"/>
  <c r="J33" i="41"/>
  <c r="J32" i="41"/>
  <c r="J31" i="41"/>
  <c r="J30" i="41"/>
  <c r="J29" i="41"/>
  <c r="J28" i="41"/>
  <c r="J27" i="41"/>
  <c r="J26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7"/>
  <c r="J101" i="47"/>
  <c r="J100" i="47"/>
  <c r="J99" i="47"/>
  <c r="J98" i="47"/>
  <c r="J97" i="47"/>
  <c r="J96" i="47"/>
  <c r="J95" i="47"/>
  <c r="J94" i="47"/>
  <c r="J93" i="47"/>
  <c r="J92" i="47"/>
  <c r="J91" i="47"/>
  <c r="J90" i="47"/>
  <c r="J88" i="47"/>
  <c r="J87" i="47"/>
  <c r="J86" i="47"/>
  <c r="J85" i="47"/>
  <c r="J84" i="47"/>
  <c r="J83" i="47"/>
  <c r="J82" i="47"/>
  <c r="J81" i="47"/>
  <c r="J80" i="47"/>
  <c r="J79" i="47"/>
  <c r="J78" i="47"/>
  <c r="J77" i="47"/>
  <c r="J76" i="47"/>
  <c r="J74" i="47"/>
  <c r="J73" i="47"/>
  <c r="J72" i="47"/>
  <c r="J71" i="47"/>
  <c r="J70" i="47"/>
  <c r="J69" i="47"/>
  <c r="J67" i="47"/>
  <c r="J66" i="47"/>
  <c r="J65" i="47"/>
  <c r="J64" i="47"/>
  <c r="J63" i="47"/>
  <c r="J62" i="47"/>
  <c r="J61" i="47"/>
  <c r="J60" i="47"/>
  <c r="J59" i="47"/>
  <c r="J58" i="47"/>
  <c r="J57" i="47"/>
  <c r="J56" i="47"/>
  <c r="J55" i="47"/>
  <c r="J54" i="47"/>
  <c r="J52" i="47"/>
  <c r="J51" i="47"/>
  <c r="J50" i="47"/>
  <c r="J49" i="47"/>
  <c r="J48" i="47"/>
  <c r="J47" i="47"/>
  <c r="J46" i="47"/>
  <c r="J44" i="47"/>
  <c r="J43" i="47"/>
  <c r="J42" i="47"/>
  <c r="J41" i="47"/>
  <c r="J40" i="47"/>
  <c r="J39" i="47"/>
  <c r="J38" i="47"/>
  <c r="J37" i="47"/>
  <c r="J35" i="47"/>
  <c r="J34" i="47"/>
  <c r="J33" i="47"/>
  <c r="J32" i="47"/>
  <c r="J31" i="47"/>
  <c r="J30" i="47"/>
  <c r="J29" i="47"/>
  <c r="J28" i="47"/>
  <c r="J27" i="47"/>
  <c r="J26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5"/>
  <c r="E7" i="45"/>
  <c r="J101" i="45"/>
  <c r="J100" i="45"/>
  <c r="J99" i="45"/>
  <c r="J98" i="45"/>
  <c r="J97" i="45"/>
  <c r="J96" i="45"/>
  <c r="J95" i="45"/>
  <c r="J94" i="45"/>
  <c r="J93" i="45"/>
  <c r="J92" i="45"/>
  <c r="J91" i="45"/>
  <c r="J90" i="45"/>
  <c r="J88" i="45"/>
  <c r="J87" i="45"/>
  <c r="J86" i="45"/>
  <c r="J85" i="45"/>
  <c r="J84" i="45"/>
  <c r="J83" i="45"/>
  <c r="J82" i="45"/>
  <c r="J81" i="45"/>
  <c r="J80" i="45"/>
  <c r="J79" i="45"/>
  <c r="J78" i="45"/>
  <c r="J77" i="45"/>
  <c r="J76" i="45"/>
  <c r="J74" i="45"/>
  <c r="J73" i="45"/>
  <c r="J72" i="45"/>
  <c r="J71" i="45"/>
  <c r="J70" i="45"/>
  <c r="J69" i="45"/>
  <c r="J67" i="45"/>
  <c r="J66" i="45"/>
  <c r="J65" i="45"/>
  <c r="J64" i="45"/>
  <c r="J63" i="45"/>
  <c r="J62" i="45"/>
  <c r="J61" i="45"/>
  <c r="J60" i="45"/>
  <c r="J59" i="45"/>
  <c r="J58" i="45"/>
  <c r="J57" i="45"/>
  <c r="J56" i="45"/>
  <c r="J55" i="45"/>
  <c r="J54" i="45"/>
  <c r="J52" i="45"/>
  <c r="J51" i="45"/>
  <c r="J50" i="45"/>
  <c r="J49" i="45"/>
  <c r="J48" i="45"/>
  <c r="J47" i="45"/>
  <c r="J46" i="45"/>
  <c r="J44" i="45"/>
  <c r="J43" i="45"/>
  <c r="J42" i="45"/>
  <c r="J41" i="45"/>
  <c r="J40" i="45"/>
  <c r="J39" i="45"/>
  <c r="J38" i="45"/>
  <c r="J37" i="45"/>
  <c r="J35" i="45"/>
  <c r="J34" i="45"/>
  <c r="J33" i="45"/>
  <c r="J32" i="45"/>
  <c r="J31" i="45"/>
  <c r="J30" i="45"/>
  <c r="J29" i="45"/>
  <c r="J28" i="45"/>
  <c r="J27" i="45"/>
  <c r="J26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E101" i="45"/>
  <c r="E100" i="45"/>
  <c r="E99" i="45"/>
  <c r="E98" i="45"/>
  <c r="E97" i="45"/>
  <c r="E96" i="45"/>
  <c r="E95" i="45"/>
  <c r="E94" i="45"/>
  <c r="E93" i="45"/>
  <c r="E92" i="45"/>
  <c r="E91" i="45"/>
  <c r="E90" i="45"/>
  <c r="E88" i="45"/>
  <c r="E87" i="45"/>
  <c r="E86" i="45"/>
  <c r="E85" i="45"/>
  <c r="E84" i="45"/>
  <c r="E83" i="45"/>
  <c r="E82" i="45"/>
  <c r="E81" i="45"/>
  <c r="E80" i="45"/>
  <c r="E79" i="45"/>
  <c r="E78" i="45"/>
  <c r="E77" i="45"/>
  <c r="E76" i="45"/>
  <c r="E74" i="45"/>
  <c r="E73" i="45"/>
  <c r="E72" i="45"/>
  <c r="E71" i="45"/>
  <c r="E70" i="45"/>
  <c r="E69" i="45"/>
  <c r="E67" i="45"/>
  <c r="E66" i="45"/>
  <c r="E65" i="45"/>
  <c r="E64" i="45"/>
  <c r="E63" i="45"/>
  <c r="E62" i="45"/>
  <c r="E61" i="45"/>
  <c r="E60" i="45"/>
  <c r="E59" i="45"/>
  <c r="E58" i="45"/>
  <c r="E57" i="45"/>
  <c r="E56" i="45"/>
  <c r="E55" i="45"/>
  <c r="E54" i="45"/>
  <c r="E52" i="45"/>
  <c r="E51" i="45"/>
  <c r="E50" i="45"/>
  <c r="E49" i="45"/>
  <c r="E48" i="45"/>
  <c r="E47" i="45"/>
  <c r="E46" i="45"/>
  <c r="E44" i="45"/>
  <c r="E43" i="45"/>
  <c r="E42" i="45"/>
  <c r="E41" i="45"/>
  <c r="E40" i="45"/>
  <c r="E39" i="45"/>
  <c r="E38" i="45"/>
  <c r="E37" i="45"/>
  <c r="E35" i="45"/>
  <c r="E34" i="45"/>
  <c r="E33" i="45"/>
  <c r="E32" i="45"/>
  <c r="E31" i="45"/>
  <c r="E30" i="45"/>
  <c r="E29" i="45"/>
  <c r="E28" i="45"/>
  <c r="E27" i="45"/>
  <c r="E26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J7" i="50"/>
  <c r="E7" i="50"/>
  <c r="J101" i="50"/>
  <c r="J100" i="50"/>
  <c r="J99" i="50"/>
  <c r="J98" i="50"/>
  <c r="J97" i="50"/>
  <c r="J96" i="50"/>
  <c r="J95" i="50"/>
  <c r="J94" i="50"/>
  <c r="J93" i="50"/>
  <c r="J92" i="50"/>
  <c r="J91" i="50"/>
  <c r="J90" i="50"/>
  <c r="J88" i="50"/>
  <c r="J87" i="50"/>
  <c r="J86" i="50"/>
  <c r="J85" i="50"/>
  <c r="J84" i="50"/>
  <c r="J83" i="50"/>
  <c r="J82" i="50"/>
  <c r="J81" i="50"/>
  <c r="J80" i="50"/>
  <c r="J79" i="50"/>
  <c r="J78" i="50"/>
  <c r="J77" i="50"/>
  <c r="J76" i="50"/>
  <c r="J74" i="50"/>
  <c r="J73" i="50"/>
  <c r="J72" i="50"/>
  <c r="J71" i="50"/>
  <c r="J70" i="50"/>
  <c r="J69" i="50"/>
  <c r="J67" i="50"/>
  <c r="J66" i="50"/>
  <c r="J65" i="50"/>
  <c r="J64" i="50"/>
  <c r="J63" i="50"/>
  <c r="J62" i="50"/>
  <c r="J61" i="50"/>
  <c r="J60" i="50"/>
  <c r="J59" i="50"/>
  <c r="J58" i="50"/>
  <c r="J57" i="50"/>
  <c r="J56" i="50"/>
  <c r="J55" i="50"/>
  <c r="J54" i="50"/>
  <c r="J52" i="50"/>
  <c r="J51" i="50"/>
  <c r="J50" i="50"/>
  <c r="J49" i="50"/>
  <c r="J48" i="50"/>
  <c r="J47" i="50"/>
  <c r="J46" i="50"/>
  <c r="J44" i="50"/>
  <c r="J43" i="50"/>
  <c r="J42" i="50"/>
  <c r="J41" i="50"/>
  <c r="J40" i="50"/>
  <c r="J39" i="50"/>
  <c r="J38" i="50"/>
  <c r="J37" i="50"/>
  <c r="J35" i="50"/>
  <c r="J34" i="50"/>
  <c r="J33" i="50"/>
  <c r="J32" i="50"/>
  <c r="J31" i="50"/>
  <c r="J30" i="50"/>
  <c r="J29" i="50"/>
  <c r="J28" i="50"/>
  <c r="J27" i="50"/>
  <c r="J26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E101" i="50"/>
  <c r="E100" i="50"/>
  <c r="E99" i="50"/>
  <c r="E98" i="50"/>
  <c r="E97" i="50"/>
  <c r="E96" i="50"/>
  <c r="E95" i="50"/>
  <c r="E94" i="50"/>
  <c r="E93" i="50"/>
  <c r="E92" i="50"/>
  <c r="E91" i="50"/>
  <c r="E90" i="50"/>
  <c r="E88" i="50"/>
  <c r="E87" i="50"/>
  <c r="E86" i="50"/>
  <c r="E85" i="50"/>
  <c r="E84" i="50"/>
  <c r="E83" i="50"/>
  <c r="E82" i="50"/>
  <c r="E81" i="50"/>
  <c r="E80" i="50"/>
  <c r="E79" i="50"/>
  <c r="E78" i="50"/>
  <c r="E77" i="50"/>
  <c r="E76" i="50"/>
  <c r="E74" i="50"/>
  <c r="E73" i="50"/>
  <c r="E72" i="50"/>
  <c r="E71" i="50"/>
  <c r="E70" i="50"/>
  <c r="E69" i="50"/>
  <c r="E67" i="50"/>
  <c r="E66" i="50"/>
  <c r="E65" i="50"/>
  <c r="E64" i="50"/>
  <c r="E63" i="50"/>
  <c r="E62" i="50"/>
  <c r="E61" i="50"/>
  <c r="E60" i="50"/>
  <c r="E59" i="50"/>
  <c r="E58" i="50"/>
  <c r="E57" i="50"/>
  <c r="E56" i="50"/>
  <c r="E55" i="50"/>
  <c r="E54" i="50"/>
  <c r="E52" i="50"/>
  <c r="E51" i="50"/>
  <c r="E50" i="50"/>
  <c r="E49" i="50"/>
  <c r="E48" i="50"/>
  <c r="E47" i="50"/>
  <c r="E46" i="50"/>
  <c r="E44" i="50"/>
  <c r="E43" i="50"/>
  <c r="E42" i="50"/>
  <c r="E41" i="50"/>
  <c r="E40" i="50"/>
  <c r="E39" i="50"/>
  <c r="E38" i="50"/>
  <c r="E37" i="50"/>
  <c r="E35" i="50"/>
  <c r="E34" i="50"/>
  <c r="E33" i="50"/>
  <c r="E32" i="50"/>
  <c r="E31" i="50"/>
  <c r="E30" i="50"/>
  <c r="E29" i="50"/>
  <c r="E28" i="50"/>
  <c r="E27" i="50"/>
  <c r="E26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J7" i="49"/>
  <c r="E7" i="49"/>
  <c r="J101" i="49"/>
  <c r="J100" i="49"/>
  <c r="J99" i="49"/>
  <c r="J98" i="49"/>
  <c r="J97" i="49"/>
  <c r="J96" i="49"/>
  <c r="J95" i="49"/>
  <c r="J94" i="49"/>
  <c r="J93" i="49"/>
  <c r="J92" i="49"/>
  <c r="J91" i="49"/>
  <c r="J90" i="49"/>
  <c r="J88" i="49"/>
  <c r="J87" i="49"/>
  <c r="J86" i="49"/>
  <c r="J85" i="49"/>
  <c r="J84" i="49"/>
  <c r="J83" i="49"/>
  <c r="J82" i="49"/>
  <c r="J81" i="49"/>
  <c r="J80" i="49"/>
  <c r="J79" i="49"/>
  <c r="J78" i="49"/>
  <c r="J77" i="49"/>
  <c r="J76" i="49"/>
  <c r="J74" i="49"/>
  <c r="J73" i="49"/>
  <c r="J72" i="49"/>
  <c r="J71" i="49"/>
  <c r="J70" i="49"/>
  <c r="J69" i="49"/>
  <c r="J67" i="49"/>
  <c r="J66" i="49"/>
  <c r="J65" i="49"/>
  <c r="J64" i="49"/>
  <c r="J63" i="49"/>
  <c r="J62" i="49"/>
  <c r="J61" i="49"/>
  <c r="J60" i="49"/>
  <c r="J59" i="49"/>
  <c r="J58" i="49"/>
  <c r="J57" i="49"/>
  <c r="J56" i="49"/>
  <c r="J55" i="49"/>
  <c r="J54" i="49"/>
  <c r="J52" i="49"/>
  <c r="J51" i="49"/>
  <c r="J50" i="49"/>
  <c r="J49" i="49"/>
  <c r="J48" i="49"/>
  <c r="J47" i="49"/>
  <c r="J46" i="49"/>
  <c r="J44" i="49"/>
  <c r="J43" i="49"/>
  <c r="J42" i="49"/>
  <c r="J41" i="49"/>
  <c r="J40" i="49"/>
  <c r="J39" i="49"/>
  <c r="J38" i="49"/>
  <c r="J37" i="49"/>
  <c r="J35" i="49"/>
  <c r="J34" i="49"/>
  <c r="J33" i="49"/>
  <c r="J32" i="49"/>
  <c r="J31" i="49"/>
  <c r="J30" i="49"/>
  <c r="J29" i="49"/>
  <c r="J28" i="49"/>
  <c r="J27" i="49"/>
  <c r="J26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E101" i="49"/>
  <c r="E100" i="49"/>
  <c r="E99" i="49"/>
  <c r="E98" i="49"/>
  <c r="E97" i="49"/>
  <c r="E96" i="49"/>
  <c r="E95" i="49"/>
  <c r="E94" i="49"/>
  <c r="E93" i="49"/>
  <c r="E92" i="49"/>
  <c r="E91" i="49"/>
  <c r="E90" i="49"/>
  <c r="E88" i="49"/>
  <c r="E87" i="49"/>
  <c r="E86" i="49"/>
  <c r="E85" i="49"/>
  <c r="E84" i="49"/>
  <c r="E83" i="49"/>
  <c r="E82" i="49"/>
  <c r="E81" i="49"/>
  <c r="E80" i="49"/>
  <c r="E79" i="49"/>
  <c r="E78" i="49"/>
  <c r="E77" i="49"/>
  <c r="E76" i="49"/>
  <c r="E74" i="49"/>
  <c r="E73" i="49"/>
  <c r="E72" i="49"/>
  <c r="E71" i="49"/>
  <c r="E70" i="49"/>
  <c r="E69" i="49"/>
  <c r="E67" i="49"/>
  <c r="E66" i="49"/>
  <c r="E65" i="49"/>
  <c r="E64" i="49"/>
  <c r="E63" i="49"/>
  <c r="E62" i="49"/>
  <c r="E61" i="49"/>
  <c r="E60" i="49"/>
  <c r="E59" i="49"/>
  <c r="E58" i="49"/>
  <c r="E57" i="49"/>
  <c r="E56" i="49"/>
  <c r="E55" i="49"/>
  <c r="E54" i="49"/>
  <c r="E52" i="49"/>
  <c r="E51" i="49"/>
  <c r="E50" i="49"/>
  <c r="E49" i="49"/>
  <c r="E48" i="49"/>
  <c r="E47" i="49"/>
  <c r="E46" i="49"/>
  <c r="E44" i="49"/>
  <c r="E43" i="49"/>
  <c r="E42" i="49"/>
  <c r="E41" i="49"/>
  <c r="E40" i="49"/>
  <c r="E39" i="49"/>
  <c r="E38" i="49"/>
  <c r="E37" i="49"/>
  <c r="E35" i="49"/>
  <c r="E34" i="49"/>
  <c r="E33" i="49"/>
  <c r="E32" i="49"/>
  <c r="E31" i="49"/>
  <c r="E30" i="49"/>
  <c r="E29" i="49"/>
  <c r="E28" i="49"/>
  <c r="E27" i="49"/>
  <c r="E26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8" i="49"/>
  <c r="J7" i="48"/>
  <c r="J101" i="48"/>
  <c r="J100" i="48"/>
  <c r="J99" i="48"/>
  <c r="J98" i="48"/>
  <c r="J97" i="48"/>
  <c r="J96" i="48"/>
  <c r="J95" i="48"/>
  <c r="J94" i="48"/>
  <c r="J93" i="48"/>
  <c r="J92" i="48"/>
  <c r="J91" i="48"/>
  <c r="J90" i="48"/>
  <c r="J88" i="48"/>
  <c r="J87" i="48"/>
  <c r="J86" i="48"/>
  <c r="J85" i="48"/>
  <c r="J84" i="48"/>
  <c r="J83" i="48"/>
  <c r="J82" i="48"/>
  <c r="J81" i="48"/>
  <c r="J80" i="48"/>
  <c r="J79" i="48"/>
  <c r="J78" i="48"/>
  <c r="J77" i="48"/>
  <c r="J76" i="48"/>
  <c r="J74" i="48"/>
  <c r="J73" i="48"/>
  <c r="J72" i="48"/>
  <c r="J71" i="48"/>
  <c r="J70" i="48"/>
  <c r="J69" i="48"/>
  <c r="J67" i="48"/>
  <c r="J66" i="48"/>
  <c r="J65" i="48"/>
  <c r="J64" i="48"/>
  <c r="J63" i="48"/>
  <c r="J62" i="48"/>
  <c r="J61" i="48"/>
  <c r="J60" i="48"/>
  <c r="J59" i="48"/>
  <c r="J58" i="48"/>
  <c r="J57" i="48"/>
  <c r="J56" i="48"/>
  <c r="J55" i="48"/>
  <c r="J54" i="48"/>
  <c r="J52" i="48"/>
  <c r="J51" i="48"/>
  <c r="J50" i="48"/>
  <c r="J49" i="48"/>
  <c r="J48" i="48"/>
  <c r="J47" i="48"/>
  <c r="J46" i="48"/>
  <c r="J44" i="48"/>
  <c r="J43" i="48"/>
  <c r="J42" i="48"/>
  <c r="J41" i="48"/>
  <c r="J40" i="48"/>
  <c r="J39" i="48"/>
  <c r="J38" i="48"/>
  <c r="J37" i="48"/>
  <c r="J35" i="48"/>
  <c r="J34" i="48"/>
  <c r="J33" i="48"/>
  <c r="J32" i="48"/>
  <c r="J31" i="48"/>
  <c r="J30" i="48"/>
  <c r="J29" i="48"/>
  <c r="J28" i="48"/>
  <c r="J27" i="48"/>
  <c r="J26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9" i="48"/>
  <c r="J8" i="48"/>
  <c r="E7" i="48"/>
  <c r="E101" i="48"/>
  <c r="E100" i="48"/>
  <c r="E99" i="48"/>
  <c r="E98" i="48"/>
  <c r="E97" i="48"/>
  <c r="E96" i="48"/>
  <c r="E95" i="48"/>
  <c r="E94" i="48"/>
  <c r="E93" i="48"/>
  <c r="E92" i="48"/>
  <c r="E91" i="48"/>
  <c r="E90" i="48"/>
  <c r="E88" i="48"/>
  <c r="E87" i="48"/>
  <c r="E86" i="48"/>
  <c r="E85" i="48"/>
  <c r="E84" i="48"/>
  <c r="E83" i="48"/>
  <c r="E82" i="48"/>
  <c r="E81" i="48"/>
  <c r="E80" i="48"/>
  <c r="E79" i="48"/>
  <c r="E78" i="48"/>
  <c r="E77" i="48"/>
  <c r="E76" i="48"/>
  <c r="E74" i="48"/>
  <c r="E73" i="48"/>
  <c r="E72" i="48"/>
  <c r="E71" i="48"/>
  <c r="E70" i="48"/>
  <c r="E69" i="48"/>
  <c r="E67" i="48"/>
  <c r="E66" i="48"/>
  <c r="E65" i="48"/>
  <c r="E64" i="48"/>
  <c r="E63" i="48"/>
  <c r="E62" i="48"/>
  <c r="E61" i="48"/>
  <c r="E60" i="48"/>
  <c r="E59" i="48"/>
  <c r="E58" i="48"/>
  <c r="E57" i="48"/>
  <c r="E56" i="48"/>
  <c r="E55" i="48"/>
  <c r="E54" i="48"/>
  <c r="E52" i="48"/>
  <c r="E51" i="48"/>
  <c r="E50" i="48"/>
  <c r="E49" i="48"/>
  <c r="E48" i="48"/>
  <c r="E47" i="48"/>
  <c r="E46" i="48"/>
  <c r="E44" i="48"/>
  <c r="E43" i="48"/>
  <c r="E42" i="48"/>
  <c r="E41" i="48"/>
  <c r="E40" i="48"/>
  <c r="E39" i="48"/>
  <c r="E38" i="48"/>
  <c r="E37" i="48"/>
  <c r="E35" i="48"/>
  <c r="E34" i="48"/>
  <c r="E33" i="48"/>
  <c r="E32" i="48"/>
  <c r="E31" i="48"/>
  <c r="E30" i="48"/>
  <c r="E29" i="48"/>
  <c r="E28" i="48"/>
  <c r="E27" i="48"/>
  <c r="E26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38"/>
  <c r="J7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4" i="38"/>
  <c r="J73" i="38"/>
  <c r="J72" i="38"/>
  <c r="J71" i="38"/>
  <c r="J70" i="38"/>
  <c r="J69" i="38"/>
  <c r="J67" i="38"/>
  <c r="J66" i="38"/>
  <c r="J65" i="38"/>
  <c r="J64" i="38"/>
  <c r="J63" i="38"/>
  <c r="J62" i="38"/>
  <c r="J61" i="38"/>
  <c r="J60" i="38"/>
  <c r="J59" i="38"/>
  <c r="J58" i="38"/>
  <c r="J57" i="38"/>
  <c r="J56" i="38"/>
  <c r="J55" i="38"/>
  <c r="J54" i="38"/>
  <c r="J52" i="38"/>
  <c r="J51" i="38"/>
  <c r="J50" i="38"/>
  <c r="J49" i="38"/>
  <c r="J48" i="38"/>
  <c r="J47" i="38"/>
  <c r="J46" i="38"/>
  <c r="J44" i="38"/>
  <c r="J43" i="38"/>
  <c r="J42" i="38"/>
  <c r="J41" i="38"/>
  <c r="J40" i="38"/>
  <c r="J39" i="38"/>
  <c r="J38" i="38"/>
  <c r="J37" i="38"/>
  <c r="J35" i="38"/>
  <c r="J34" i="38"/>
  <c r="J33" i="38"/>
  <c r="J32" i="38"/>
  <c r="J31" i="38"/>
  <c r="J30" i="38"/>
  <c r="J29" i="38"/>
  <c r="J28" i="38"/>
  <c r="J27" i="38"/>
  <c r="J26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E101" i="38"/>
  <c r="E100" i="38"/>
  <c r="E99" i="38"/>
  <c r="E98" i="38"/>
  <c r="E97" i="38"/>
  <c r="E96" i="38"/>
  <c r="E95" i="38"/>
  <c r="E94" i="38"/>
  <c r="E93" i="38"/>
  <c r="E92" i="38"/>
  <c r="E91" i="38"/>
  <c r="E90" i="38"/>
  <c r="E88" i="38"/>
  <c r="E87" i="38"/>
  <c r="E86" i="38"/>
  <c r="E85" i="38"/>
  <c r="E84" i="38"/>
  <c r="E83" i="38"/>
  <c r="E82" i="38"/>
  <c r="E81" i="38"/>
  <c r="E80" i="38"/>
  <c r="E79" i="38"/>
  <c r="E78" i="38"/>
  <c r="E77" i="38"/>
  <c r="E76" i="38"/>
  <c r="E74" i="38"/>
  <c r="E73" i="38"/>
  <c r="E72" i="38"/>
  <c r="E71" i="38"/>
  <c r="E70" i="38"/>
  <c r="E69" i="38"/>
  <c r="E67" i="38"/>
  <c r="E66" i="38"/>
  <c r="E65" i="38"/>
  <c r="E64" i="38"/>
  <c r="E63" i="38"/>
  <c r="E62" i="38"/>
  <c r="E61" i="38"/>
  <c r="E60" i="38"/>
  <c r="E59" i="38"/>
  <c r="E58" i="38"/>
  <c r="E57" i="38"/>
  <c r="E56" i="38"/>
  <c r="E55" i="38"/>
  <c r="E54" i="38"/>
  <c r="E52" i="38"/>
  <c r="E51" i="38"/>
  <c r="E50" i="38"/>
  <c r="E49" i="38"/>
  <c r="E48" i="38"/>
  <c r="E47" i="38"/>
  <c r="E46" i="38"/>
  <c r="E44" i="38"/>
  <c r="E43" i="38"/>
  <c r="E42" i="38"/>
  <c r="E41" i="38"/>
  <c r="E40" i="38"/>
  <c r="E39" i="38"/>
  <c r="E38" i="38"/>
  <c r="E37" i="38"/>
  <c r="E35" i="38"/>
  <c r="E34" i="38"/>
  <c r="E33" i="38"/>
  <c r="E32" i="38"/>
  <c r="E31" i="38"/>
  <c r="E30" i="38"/>
  <c r="E29" i="38"/>
  <c r="E28" i="38"/>
  <c r="E27" i="38"/>
  <c r="E26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J7" i="37"/>
  <c r="E7" i="37"/>
  <c r="J7" i="36"/>
  <c r="E7" i="36"/>
  <c r="E8" i="36"/>
  <c r="E9" i="36"/>
  <c r="E10" i="36"/>
  <c r="J101" i="37"/>
  <c r="J100" i="37"/>
  <c r="J99" i="37"/>
  <c r="J98" i="37"/>
  <c r="J97" i="37"/>
  <c r="J96" i="37"/>
  <c r="J95" i="37"/>
  <c r="J94" i="37"/>
  <c r="J93" i="37"/>
  <c r="J92" i="37"/>
  <c r="J91" i="37"/>
  <c r="J90" i="37"/>
  <c r="J88" i="37"/>
  <c r="J87" i="37"/>
  <c r="J86" i="37"/>
  <c r="J85" i="37"/>
  <c r="J84" i="37"/>
  <c r="J83" i="37"/>
  <c r="J82" i="37"/>
  <c r="J81" i="37"/>
  <c r="J80" i="37"/>
  <c r="J79" i="37"/>
  <c r="J78" i="37"/>
  <c r="J77" i="37"/>
  <c r="J76" i="37"/>
  <c r="J74" i="37"/>
  <c r="J73" i="37"/>
  <c r="J72" i="37"/>
  <c r="J71" i="37"/>
  <c r="J70" i="37"/>
  <c r="J69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2" i="37"/>
  <c r="J51" i="37"/>
  <c r="J50" i="37"/>
  <c r="J49" i="37"/>
  <c r="J48" i="37"/>
  <c r="J47" i="37"/>
  <c r="J46" i="37"/>
  <c r="J44" i="37"/>
  <c r="J43" i="37"/>
  <c r="J42" i="37"/>
  <c r="J41" i="37"/>
  <c r="J40" i="37"/>
  <c r="J39" i="37"/>
  <c r="J38" i="37"/>
  <c r="J37" i="37"/>
  <c r="J35" i="37"/>
  <c r="J34" i="37"/>
  <c r="J33" i="37"/>
  <c r="J32" i="37"/>
  <c r="J31" i="37"/>
  <c r="J30" i="37"/>
  <c r="J29" i="37"/>
  <c r="J28" i="37"/>
  <c r="J27" i="37"/>
  <c r="J26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E101" i="37"/>
  <c r="E100" i="37"/>
  <c r="E99" i="37"/>
  <c r="E98" i="37"/>
  <c r="E97" i="37"/>
  <c r="E96" i="37"/>
  <c r="E95" i="37"/>
  <c r="E94" i="37"/>
  <c r="E93" i="37"/>
  <c r="E92" i="37"/>
  <c r="E91" i="37"/>
  <c r="E90" i="37"/>
  <c r="E88" i="37"/>
  <c r="E87" i="37"/>
  <c r="E86" i="37"/>
  <c r="E85" i="37"/>
  <c r="E84" i="37"/>
  <c r="E83" i="37"/>
  <c r="E82" i="37"/>
  <c r="E81" i="37"/>
  <c r="E80" i="37"/>
  <c r="E79" i="37"/>
  <c r="E78" i="37"/>
  <c r="E77" i="37"/>
  <c r="E76" i="37"/>
  <c r="E74" i="37"/>
  <c r="E73" i="37"/>
  <c r="E72" i="37"/>
  <c r="E71" i="37"/>
  <c r="E70" i="37"/>
  <c r="E69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2" i="37"/>
  <c r="E51" i="37"/>
  <c r="E50" i="37"/>
  <c r="E49" i="37"/>
  <c r="E48" i="37"/>
  <c r="E47" i="37"/>
  <c r="E46" i="37"/>
  <c r="E44" i="37"/>
  <c r="E43" i="37"/>
  <c r="E42" i="37"/>
  <c r="E41" i="37"/>
  <c r="E40" i="37"/>
  <c r="E39" i="37"/>
  <c r="E38" i="37"/>
  <c r="E37" i="37"/>
  <c r="E35" i="37"/>
  <c r="E34" i="37"/>
  <c r="E33" i="37"/>
  <c r="E32" i="37"/>
  <c r="E31" i="37"/>
  <c r="E30" i="37"/>
  <c r="E29" i="37"/>
  <c r="E28" i="37"/>
  <c r="E27" i="37"/>
  <c r="E26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J91" i="36"/>
  <c r="J92" i="36"/>
  <c r="J93" i="36"/>
  <c r="J94" i="36"/>
  <c r="J95" i="36"/>
  <c r="J96" i="36"/>
  <c r="J97" i="36"/>
  <c r="J98" i="36"/>
  <c r="J99" i="36"/>
  <c r="J100" i="36"/>
  <c r="J101" i="36"/>
  <c r="J90" i="36"/>
  <c r="J77" i="36"/>
  <c r="J78" i="36"/>
  <c r="J79" i="36"/>
  <c r="J80" i="36"/>
  <c r="J81" i="36"/>
  <c r="J82" i="36"/>
  <c r="J83" i="36"/>
  <c r="J84" i="36"/>
  <c r="J85" i="36"/>
  <c r="J86" i="36"/>
  <c r="J87" i="36"/>
  <c r="J88" i="36"/>
  <c r="J76" i="36"/>
  <c r="J70" i="36"/>
  <c r="J71" i="36"/>
  <c r="J72" i="36"/>
  <c r="J73" i="36"/>
  <c r="J7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47" i="36"/>
  <c r="J48" i="36"/>
  <c r="J49" i="36"/>
  <c r="J50" i="36"/>
  <c r="J51" i="36"/>
  <c r="J52" i="36"/>
  <c r="J46" i="36"/>
  <c r="J38" i="36"/>
  <c r="J39" i="36"/>
  <c r="J40" i="36"/>
  <c r="J41" i="36"/>
  <c r="J42" i="36"/>
  <c r="J43" i="36"/>
  <c r="J44" i="36"/>
  <c r="J37" i="36"/>
  <c r="J27" i="36"/>
  <c r="J28" i="36"/>
  <c r="J29" i="36"/>
  <c r="J30" i="36"/>
  <c r="J31" i="36"/>
  <c r="J32" i="36"/>
  <c r="J33" i="36"/>
  <c r="J34" i="36"/>
  <c r="J35" i="36"/>
  <c r="J26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A54" i="43"/>
  <c r="E54" i="36"/>
  <c r="A47" i="43"/>
  <c r="A48" i="43"/>
  <c r="A49" i="43"/>
  <c r="A50" i="43"/>
  <c r="A51" i="43"/>
  <c r="A52" i="43"/>
  <c r="E47" i="36"/>
  <c r="E48" i="36"/>
  <c r="E49" i="36"/>
  <c r="E50" i="36"/>
  <c r="E51" i="36"/>
  <c r="E52" i="36"/>
  <c r="A46" i="43"/>
  <c r="E46" i="36"/>
  <c r="A38" i="43"/>
  <c r="A39" i="43"/>
  <c r="A40" i="43"/>
  <c r="A41" i="43"/>
  <c r="A42" i="43"/>
  <c r="A43" i="43"/>
  <c r="A44" i="43"/>
  <c r="E38" i="36"/>
  <c r="E39" i="36"/>
  <c r="E40" i="36"/>
  <c r="E41" i="36"/>
  <c r="E42" i="36"/>
  <c r="E43" i="36"/>
  <c r="E44" i="36"/>
  <c r="A37" i="43"/>
  <c r="E37" i="36"/>
  <c r="A27" i="43"/>
  <c r="A28" i="43"/>
  <c r="A29" i="43"/>
  <c r="A30" i="43"/>
  <c r="A31" i="43"/>
  <c r="A32" i="43"/>
  <c r="A33" i="43"/>
  <c r="A34" i="43"/>
  <c r="A35" i="43"/>
  <c r="E27" i="36"/>
  <c r="E28" i="36"/>
  <c r="E29" i="36"/>
  <c r="E30" i="36"/>
  <c r="E31" i="36"/>
  <c r="E32" i="36"/>
  <c r="E33" i="36"/>
  <c r="E34" i="36"/>
  <c r="E35" i="36"/>
  <c r="A26" i="43"/>
  <c r="E26" i="36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A7" i="43"/>
  <c r="A101" i="43"/>
  <c r="A100" i="43"/>
  <c r="A99" i="43"/>
  <c r="A98" i="43"/>
  <c r="A97" i="43"/>
  <c r="A96" i="43"/>
  <c r="A95" i="43"/>
  <c r="A94" i="43"/>
  <c r="A93" i="43"/>
  <c r="A92" i="43"/>
  <c r="A91" i="43"/>
  <c r="A90" i="43"/>
  <c r="A88" i="43"/>
  <c r="A87" i="43"/>
  <c r="A86" i="43"/>
  <c r="A85" i="43"/>
  <c r="A84" i="43"/>
  <c r="A83" i="43"/>
  <c r="A82" i="43"/>
  <c r="A81" i="43"/>
  <c r="A80" i="43"/>
  <c r="A79" i="43"/>
  <c r="A78" i="43"/>
  <c r="A77" i="43"/>
  <c r="A76" i="43"/>
  <c r="A74" i="43"/>
  <c r="A73" i="43"/>
  <c r="A72" i="43"/>
  <c r="A71" i="43"/>
  <c r="A70" i="43"/>
  <c r="A69" i="43"/>
  <c r="E101" i="36"/>
  <c r="E100" i="36"/>
  <c r="E99" i="36"/>
  <c r="E98" i="36"/>
  <c r="E97" i="36"/>
  <c r="E96" i="36"/>
  <c r="E95" i="36"/>
  <c r="E94" i="36"/>
  <c r="E93" i="36"/>
  <c r="E92" i="36"/>
  <c r="E91" i="36"/>
  <c r="E90" i="36"/>
  <c r="E88" i="36"/>
  <c r="E87" i="36"/>
  <c r="E86" i="36"/>
  <c r="E85" i="36"/>
  <c r="E84" i="36"/>
  <c r="E83" i="36"/>
  <c r="E82" i="36"/>
  <c r="E81" i="36"/>
  <c r="E80" i="36"/>
  <c r="E79" i="36"/>
  <c r="E78" i="36"/>
  <c r="E77" i="36"/>
  <c r="E76" i="36"/>
  <c r="E74" i="36"/>
  <c r="E73" i="36"/>
  <c r="E72" i="36"/>
  <c r="E71" i="36"/>
  <c r="E70" i="36"/>
  <c r="E69" i="36"/>
  <c r="K53" i="37" l="1"/>
  <c r="K6" i="41"/>
  <c r="K6" i="39"/>
  <c r="K6" i="46"/>
  <c r="K6" i="47"/>
  <c r="K6" i="40"/>
  <c r="J69" i="36"/>
  <c r="I68" i="36"/>
  <c r="J54" i="37"/>
  <c r="I53" i="37"/>
  <c r="J53" i="37" s="1"/>
  <c r="K53" i="36"/>
  <c r="J54" i="36"/>
  <c r="I53" i="36"/>
  <c r="E7" i="39"/>
  <c r="G7" i="39"/>
  <c r="E7" i="40"/>
  <c r="G7" i="40"/>
  <c r="E7" i="46"/>
  <c r="G7" i="46"/>
  <c r="E7" i="41"/>
  <c r="G7" i="41"/>
  <c r="D68" i="37"/>
  <c r="E68" i="37" s="1"/>
  <c r="L69" i="39"/>
  <c r="L60" i="39"/>
  <c r="L29" i="40"/>
  <c r="E23" i="40"/>
  <c r="L20" i="40"/>
  <c r="N16" i="40"/>
  <c r="E15" i="40"/>
  <c r="L14" i="40"/>
  <c r="L9" i="40"/>
  <c r="N8" i="40"/>
  <c r="G86" i="43"/>
  <c r="G85" i="43"/>
  <c r="G63" i="43"/>
  <c r="G57" i="43"/>
  <c r="D45" i="43"/>
  <c r="A45" i="43" s="1"/>
  <c r="G43" i="43"/>
  <c r="G39" i="43"/>
  <c r="G15" i="43"/>
  <c r="L87" i="36"/>
  <c r="N81" i="36"/>
  <c r="L81" i="36"/>
  <c r="N71" i="36"/>
  <c r="N64" i="36"/>
  <c r="L62" i="36"/>
  <c r="G39" i="36"/>
  <c r="L38" i="36"/>
  <c r="N34" i="36"/>
  <c r="N33" i="36"/>
  <c r="N28" i="36"/>
  <c r="N27" i="36"/>
  <c r="L21" i="36"/>
  <c r="N17" i="36"/>
  <c r="N15" i="36"/>
  <c r="L8" i="36"/>
  <c r="L101" i="37"/>
  <c r="N101" i="37"/>
  <c r="L100" i="37"/>
  <c r="N100" i="37"/>
  <c r="L99" i="37"/>
  <c r="N97" i="37"/>
  <c r="L96" i="37"/>
  <c r="N96" i="37"/>
  <c r="N93" i="37"/>
  <c r="L92" i="37"/>
  <c r="N92" i="37"/>
  <c r="N91" i="37"/>
  <c r="K89" i="37"/>
  <c r="L90" i="37"/>
  <c r="N90" i="37"/>
  <c r="D89" i="37"/>
  <c r="E89" i="37" s="1"/>
  <c r="I89" i="37"/>
  <c r="J89" i="37" s="1"/>
  <c r="F89" i="37"/>
  <c r="L88" i="37"/>
  <c r="N88" i="37"/>
  <c r="L87" i="37"/>
  <c r="N87" i="37"/>
  <c r="L86" i="37"/>
  <c r="N86" i="37"/>
  <c r="L85" i="37"/>
  <c r="N85" i="37"/>
  <c r="L84" i="37"/>
  <c r="N84" i="37"/>
  <c r="L83" i="37"/>
  <c r="N83" i="37"/>
  <c r="L82" i="37"/>
  <c r="N82" i="37"/>
  <c r="L81" i="37"/>
  <c r="N81" i="37"/>
  <c r="L80" i="37"/>
  <c r="N80" i="37"/>
  <c r="L79" i="37"/>
  <c r="N79" i="37"/>
  <c r="L78" i="37"/>
  <c r="N78" i="37"/>
  <c r="L77" i="37"/>
  <c r="N77" i="37"/>
  <c r="K75" i="37"/>
  <c r="N76" i="37"/>
  <c r="F75" i="37"/>
  <c r="L74" i="37"/>
  <c r="N74" i="37"/>
  <c r="L73" i="37"/>
  <c r="N73" i="37"/>
  <c r="M73" i="37"/>
  <c r="N72" i="37"/>
  <c r="L71" i="37"/>
  <c r="N71" i="37"/>
  <c r="N70" i="37"/>
  <c r="L70" i="37"/>
  <c r="M70" i="37"/>
  <c r="L69" i="37"/>
  <c r="N69" i="37"/>
  <c r="L67" i="37"/>
  <c r="N67" i="37"/>
  <c r="M66" i="37"/>
  <c r="N66" i="37"/>
  <c r="L65" i="37"/>
  <c r="N65" i="37"/>
  <c r="M65" i="37"/>
  <c r="L64" i="37"/>
  <c r="N64" i="37"/>
  <c r="L63" i="37"/>
  <c r="N63" i="37"/>
  <c r="L62" i="37"/>
  <c r="N62" i="37"/>
  <c r="N61" i="37"/>
  <c r="L61" i="37"/>
  <c r="L60" i="37"/>
  <c r="N60" i="37"/>
  <c r="L59" i="37"/>
  <c r="N59" i="37"/>
  <c r="L58" i="37"/>
  <c r="N58" i="37"/>
  <c r="N57" i="37"/>
  <c r="L57" i="37"/>
  <c r="L56" i="37"/>
  <c r="N56" i="37"/>
  <c r="L55" i="37"/>
  <c r="N55" i="37"/>
  <c r="L52" i="37"/>
  <c r="N52" i="37"/>
  <c r="L51" i="37"/>
  <c r="N51" i="37"/>
  <c r="M51" i="37"/>
  <c r="L50" i="37"/>
  <c r="L49" i="37"/>
  <c r="N49" i="37"/>
  <c r="L48" i="37"/>
  <c r="N48" i="37"/>
  <c r="M48" i="37"/>
  <c r="L47" i="37"/>
  <c r="N47" i="37"/>
  <c r="K45" i="37"/>
  <c r="G46" i="37"/>
  <c r="M44" i="37"/>
  <c r="N44" i="37"/>
  <c r="G43" i="37"/>
  <c r="L42" i="37"/>
  <c r="N42" i="37"/>
  <c r="M41" i="37"/>
  <c r="N41" i="37"/>
  <c r="M40" i="37"/>
  <c r="G40" i="37"/>
  <c r="L39" i="37"/>
  <c r="N39" i="37"/>
  <c r="M38" i="37"/>
  <c r="N38" i="37"/>
  <c r="I36" i="37"/>
  <c r="J36" i="37" s="1"/>
  <c r="N37" i="37"/>
  <c r="K36" i="37"/>
  <c r="N35" i="37"/>
  <c r="M34" i="37"/>
  <c r="N34" i="37"/>
  <c r="N33" i="37"/>
  <c r="M32" i="37"/>
  <c r="N32" i="37"/>
  <c r="N31" i="37"/>
  <c r="M30" i="37"/>
  <c r="N30" i="37"/>
  <c r="L29" i="37"/>
  <c r="N29" i="37"/>
  <c r="L28" i="37"/>
  <c r="N28" i="37"/>
  <c r="L27" i="37"/>
  <c r="K25" i="37"/>
  <c r="L22" i="37"/>
  <c r="N22" i="37"/>
  <c r="N21" i="37"/>
  <c r="L20" i="37"/>
  <c r="L18" i="37"/>
  <c r="N18" i="37"/>
  <c r="N17" i="37"/>
  <c r="L16" i="37"/>
  <c r="L14" i="37"/>
  <c r="N14" i="37"/>
  <c r="N13" i="37"/>
  <c r="L12" i="37"/>
  <c r="N12" i="37"/>
  <c r="N11" i="37"/>
  <c r="L10" i="37"/>
  <c r="N10" i="37"/>
  <c r="L9" i="37"/>
  <c r="N9" i="37"/>
  <c r="L8" i="37"/>
  <c r="N8" i="37"/>
  <c r="K6" i="37"/>
  <c r="L7" i="37"/>
  <c r="N7" i="37"/>
  <c r="D6" i="37"/>
  <c r="E6" i="37" s="1"/>
  <c r="F6" i="37"/>
  <c r="L101" i="38"/>
  <c r="N101" i="38"/>
  <c r="L100" i="38"/>
  <c r="N100" i="38"/>
  <c r="L99" i="38"/>
  <c r="N99" i="38"/>
  <c r="L98" i="38"/>
  <c r="N98" i="38"/>
  <c r="L97" i="38"/>
  <c r="N97" i="38"/>
  <c r="L96" i="38"/>
  <c r="N96" i="38"/>
  <c r="L95" i="38"/>
  <c r="N95" i="38"/>
  <c r="L94" i="38"/>
  <c r="N94" i="38"/>
  <c r="L93" i="38"/>
  <c r="N93" i="38"/>
  <c r="L92" i="38"/>
  <c r="N92" i="38"/>
  <c r="L91" i="38"/>
  <c r="N91" i="38"/>
  <c r="K89" i="38"/>
  <c r="L90" i="38"/>
  <c r="N90" i="38"/>
  <c r="D89" i="38"/>
  <c r="E89" i="38" s="1"/>
  <c r="F89" i="38"/>
  <c r="L88" i="38"/>
  <c r="N88" i="38"/>
  <c r="L87" i="38"/>
  <c r="N87" i="38"/>
  <c r="L86" i="38"/>
  <c r="N86" i="38"/>
  <c r="L85" i="38"/>
  <c r="N85" i="38"/>
  <c r="N84" i="38"/>
  <c r="L84" i="38"/>
  <c r="M84" i="38"/>
  <c r="L83" i="38"/>
  <c r="N83" i="38"/>
  <c r="L82" i="38"/>
  <c r="N82" i="38"/>
  <c r="L81" i="38"/>
  <c r="N81" i="38"/>
  <c r="N80" i="38"/>
  <c r="L80" i="38"/>
  <c r="M80" i="38"/>
  <c r="L79" i="38"/>
  <c r="N79" i="38"/>
  <c r="L78" i="38"/>
  <c r="L77" i="38"/>
  <c r="K75" i="38"/>
  <c r="L76" i="38"/>
  <c r="N74" i="38"/>
  <c r="M73" i="38"/>
  <c r="N73" i="38"/>
  <c r="N72" i="38"/>
  <c r="M71" i="38"/>
  <c r="N71" i="38"/>
  <c r="L70" i="38"/>
  <c r="N70" i="38"/>
  <c r="M69" i="38"/>
  <c r="L67" i="38"/>
  <c r="M67" i="38"/>
  <c r="N67" i="38"/>
  <c r="N66" i="38"/>
  <c r="M65" i="38"/>
  <c r="N65" i="38"/>
  <c r="G65" i="38"/>
  <c r="N64" i="38"/>
  <c r="M63" i="38"/>
  <c r="N63" i="38"/>
  <c r="G63" i="38"/>
  <c r="L62" i="38"/>
  <c r="N62" i="38"/>
  <c r="M61" i="38"/>
  <c r="N61" i="38"/>
  <c r="N60" i="38"/>
  <c r="G60" i="38"/>
  <c r="L59" i="38"/>
  <c r="N59" i="38"/>
  <c r="N58" i="38"/>
  <c r="L57" i="38"/>
  <c r="N57" i="38"/>
  <c r="G57" i="38"/>
  <c r="N56" i="38"/>
  <c r="L55" i="38"/>
  <c r="N55" i="38"/>
  <c r="M55" i="38"/>
  <c r="N54" i="38"/>
  <c r="I53" i="38"/>
  <c r="J53" i="38" s="1"/>
  <c r="F53" i="38"/>
  <c r="L52" i="38"/>
  <c r="N52" i="38"/>
  <c r="M52" i="38"/>
  <c r="L51" i="38"/>
  <c r="N51" i="38"/>
  <c r="N50" i="38"/>
  <c r="M50" i="38"/>
  <c r="G50" i="38"/>
  <c r="L49" i="38"/>
  <c r="N49" i="38"/>
  <c r="M49" i="38"/>
  <c r="N48" i="38"/>
  <c r="G47" i="38"/>
  <c r="L40" i="38"/>
  <c r="N40" i="38"/>
  <c r="G39" i="38"/>
  <c r="L35" i="38"/>
  <c r="N35" i="38"/>
  <c r="L34" i="38"/>
  <c r="N34" i="38"/>
  <c r="L31" i="38"/>
  <c r="N31" i="38"/>
  <c r="L30" i="38"/>
  <c r="N29" i="38"/>
  <c r="L28" i="38"/>
  <c r="N28" i="38"/>
  <c r="N27" i="38"/>
  <c r="L26" i="38"/>
  <c r="N26" i="38"/>
  <c r="D25" i="38"/>
  <c r="E25" i="38" s="1"/>
  <c r="F25" i="38"/>
  <c r="L24" i="38"/>
  <c r="N24" i="38"/>
  <c r="L23" i="38"/>
  <c r="N23" i="38"/>
  <c r="L22" i="38"/>
  <c r="N22" i="38"/>
  <c r="L21" i="38"/>
  <c r="N21" i="38"/>
  <c r="L20" i="38"/>
  <c r="N20" i="38"/>
  <c r="L19" i="38"/>
  <c r="N19" i="38"/>
  <c r="L18" i="38"/>
  <c r="N18" i="38"/>
  <c r="L17" i="38"/>
  <c r="N17" i="38"/>
  <c r="L16" i="38"/>
  <c r="N16" i="38"/>
  <c r="L15" i="38"/>
  <c r="N15" i="38"/>
  <c r="L14" i="38"/>
  <c r="N14" i="38"/>
  <c r="L13" i="38"/>
  <c r="N13" i="38"/>
  <c r="L12" i="38"/>
  <c r="N12" i="38"/>
  <c r="L11" i="38"/>
  <c r="N11" i="38"/>
  <c r="L10" i="38"/>
  <c r="N10" i="38"/>
  <c r="L9" i="38"/>
  <c r="N9" i="38"/>
  <c r="L8" i="38"/>
  <c r="N8" i="38"/>
  <c r="K6" i="38"/>
  <c r="L7" i="38"/>
  <c r="N7" i="38"/>
  <c r="F6" i="38"/>
  <c r="L101" i="48"/>
  <c r="N101" i="48"/>
  <c r="L100" i="48"/>
  <c r="N100" i="48"/>
  <c r="L99" i="48"/>
  <c r="N99" i="48"/>
  <c r="L98" i="48"/>
  <c r="N98" i="48"/>
  <c r="L97" i="48"/>
  <c r="N97" i="48"/>
  <c r="L96" i="48"/>
  <c r="N96" i="48"/>
  <c r="L95" i="48"/>
  <c r="N95" i="48"/>
  <c r="L94" i="48"/>
  <c r="N94" i="48"/>
  <c r="L93" i="48"/>
  <c r="N93" i="48"/>
  <c r="L92" i="48"/>
  <c r="N92" i="48"/>
  <c r="L91" i="48"/>
  <c r="M88" i="48"/>
  <c r="L87" i="48"/>
  <c r="N87" i="48"/>
  <c r="L86" i="48"/>
  <c r="L85" i="48"/>
  <c r="N85" i="48"/>
  <c r="M84" i="48"/>
  <c r="L83" i="48"/>
  <c r="N83" i="48"/>
  <c r="L82" i="48"/>
  <c r="N82" i="48"/>
  <c r="L81" i="48"/>
  <c r="N81" i="48"/>
  <c r="M80" i="48"/>
  <c r="L79" i="48"/>
  <c r="N79" i="48"/>
  <c r="G79" i="48"/>
  <c r="L78" i="48"/>
  <c r="L77" i="48"/>
  <c r="I75" i="48"/>
  <c r="J75" i="48" s="1"/>
  <c r="L74" i="48"/>
  <c r="N74" i="48"/>
  <c r="M74" i="48"/>
  <c r="L73" i="48"/>
  <c r="N73" i="48"/>
  <c r="N72" i="48"/>
  <c r="L71" i="48"/>
  <c r="K68" i="48"/>
  <c r="L67" i="48"/>
  <c r="N66" i="48"/>
  <c r="N65" i="48"/>
  <c r="L64" i="48"/>
  <c r="L63" i="48"/>
  <c r="L60" i="48"/>
  <c r="L59" i="48"/>
  <c r="N59" i="48"/>
  <c r="N58" i="48"/>
  <c r="N57" i="48"/>
  <c r="L56" i="48"/>
  <c r="L55" i="48"/>
  <c r="K53" i="48"/>
  <c r="L50" i="48"/>
  <c r="N49" i="48"/>
  <c r="L48" i="48"/>
  <c r="N48" i="48"/>
  <c r="L46" i="48"/>
  <c r="N46" i="48"/>
  <c r="L44" i="48"/>
  <c r="N43" i="48"/>
  <c r="L42" i="48"/>
  <c r="N42" i="48"/>
  <c r="N41" i="48"/>
  <c r="L40" i="48"/>
  <c r="N40" i="48"/>
  <c r="N39" i="48"/>
  <c r="L38" i="48"/>
  <c r="N37" i="48"/>
  <c r="N35" i="48"/>
  <c r="L34" i="48"/>
  <c r="N34" i="48"/>
  <c r="N33" i="48"/>
  <c r="L32" i="48"/>
  <c r="N32" i="48"/>
  <c r="L31" i="48"/>
  <c r="N31" i="48"/>
  <c r="L30" i="48"/>
  <c r="N30" i="48"/>
  <c r="L29" i="48"/>
  <c r="N29" i="48"/>
  <c r="L28" i="48"/>
  <c r="N28" i="48"/>
  <c r="L27" i="48"/>
  <c r="N27" i="48"/>
  <c r="K25" i="48"/>
  <c r="L26" i="48"/>
  <c r="N26" i="48"/>
  <c r="D25" i="48"/>
  <c r="E25" i="48" s="1"/>
  <c r="F25" i="48"/>
  <c r="L24" i="48"/>
  <c r="N24" i="48"/>
  <c r="L23" i="48"/>
  <c r="N23" i="48"/>
  <c r="L22" i="48"/>
  <c r="N22" i="48"/>
  <c r="L21" i="48"/>
  <c r="N21" i="48"/>
  <c r="L20" i="48"/>
  <c r="N20" i="48"/>
  <c r="L19" i="48"/>
  <c r="N19" i="48"/>
  <c r="L18" i="48"/>
  <c r="N18" i="48"/>
  <c r="L17" i="48"/>
  <c r="N17" i="48"/>
  <c r="L16" i="48"/>
  <c r="N16" i="48"/>
  <c r="L15" i="48"/>
  <c r="N15" i="48"/>
  <c r="L14" i="48"/>
  <c r="N14" i="48"/>
  <c r="L13" i="48"/>
  <c r="N13" i="48"/>
  <c r="L12" i="48"/>
  <c r="N12" i="48"/>
  <c r="L11" i="48"/>
  <c r="N11" i="48"/>
  <c r="L10" i="48"/>
  <c r="N10" i="48"/>
  <c r="L9" i="48"/>
  <c r="N9" i="48"/>
  <c r="L8" i="48"/>
  <c r="N8" i="48"/>
  <c r="K6" i="48"/>
  <c r="L7" i="48"/>
  <c r="N7" i="48"/>
  <c r="F6" i="48"/>
  <c r="L101" i="49"/>
  <c r="N101" i="49"/>
  <c r="L100" i="49"/>
  <c r="N100" i="49"/>
  <c r="L99" i="49"/>
  <c r="N99" i="49"/>
  <c r="N98" i="49"/>
  <c r="L98" i="49"/>
  <c r="L97" i="49"/>
  <c r="N97" i="49"/>
  <c r="L96" i="49"/>
  <c r="N96" i="49"/>
  <c r="L95" i="49"/>
  <c r="N95" i="49"/>
  <c r="N94" i="49"/>
  <c r="L94" i="49"/>
  <c r="L93" i="49"/>
  <c r="N93" i="49"/>
  <c r="L92" i="49"/>
  <c r="N92" i="49"/>
  <c r="L91" i="49"/>
  <c r="L90" i="49"/>
  <c r="L87" i="49"/>
  <c r="G87" i="49"/>
  <c r="N86" i="49"/>
  <c r="L85" i="49"/>
  <c r="G85" i="49"/>
  <c r="M85" i="49"/>
  <c r="N84" i="49"/>
  <c r="L83" i="49"/>
  <c r="G83" i="49"/>
  <c r="N82" i="49"/>
  <c r="L81" i="49"/>
  <c r="G81" i="49"/>
  <c r="M81" i="49"/>
  <c r="N80" i="49"/>
  <c r="L79" i="49"/>
  <c r="G79" i="49"/>
  <c r="N78" i="49"/>
  <c r="L77" i="49"/>
  <c r="G77" i="49"/>
  <c r="M77" i="49"/>
  <c r="L73" i="49"/>
  <c r="N73" i="49"/>
  <c r="L72" i="49"/>
  <c r="N72" i="49"/>
  <c r="L67" i="49"/>
  <c r="L66" i="49"/>
  <c r="L63" i="49"/>
  <c r="N63" i="49"/>
  <c r="L62" i="49"/>
  <c r="N62" i="49"/>
  <c r="N60" i="49"/>
  <c r="L59" i="49"/>
  <c r="L57" i="49"/>
  <c r="N57" i="49"/>
  <c r="N56" i="49"/>
  <c r="L55" i="49"/>
  <c r="K53" i="49"/>
  <c r="N54" i="49"/>
  <c r="F53" i="49"/>
  <c r="N53" i="49" s="1"/>
  <c r="N52" i="49"/>
  <c r="L51" i="49"/>
  <c r="N51" i="49"/>
  <c r="N50" i="49"/>
  <c r="L49" i="49"/>
  <c r="N49" i="49"/>
  <c r="N48" i="49"/>
  <c r="L47" i="49"/>
  <c r="N46" i="49"/>
  <c r="L44" i="49"/>
  <c r="N44" i="49"/>
  <c r="L43" i="49"/>
  <c r="N43" i="49"/>
  <c r="N42" i="49"/>
  <c r="L41" i="49"/>
  <c r="N41" i="49"/>
  <c r="N40" i="49"/>
  <c r="L39" i="49"/>
  <c r="L38" i="49"/>
  <c r="F36" i="49"/>
  <c r="K36" i="49"/>
  <c r="L37" i="49"/>
  <c r="D36" i="49"/>
  <c r="E36" i="49" s="1"/>
  <c r="L35" i="49"/>
  <c r="N35" i="49"/>
  <c r="L34" i="49"/>
  <c r="N34" i="49"/>
  <c r="L33" i="49"/>
  <c r="N33" i="49"/>
  <c r="L32" i="49"/>
  <c r="N32" i="49"/>
  <c r="L31" i="49"/>
  <c r="N31" i="49"/>
  <c r="L30" i="49"/>
  <c r="N30" i="49"/>
  <c r="L29" i="49"/>
  <c r="N29" i="49"/>
  <c r="L28" i="49"/>
  <c r="N28" i="49"/>
  <c r="L27" i="49"/>
  <c r="N27" i="49"/>
  <c r="K25" i="49"/>
  <c r="I25" i="49"/>
  <c r="J25" i="49" s="1"/>
  <c r="N26" i="49"/>
  <c r="D25" i="49"/>
  <c r="E25" i="49" s="1"/>
  <c r="F25" i="49"/>
  <c r="N25" i="49" s="1"/>
  <c r="L24" i="49"/>
  <c r="N24" i="49"/>
  <c r="L23" i="49"/>
  <c r="N23" i="49"/>
  <c r="L22" i="49"/>
  <c r="N22" i="49"/>
  <c r="L21" i="49"/>
  <c r="N21" i="49"/>
  <c r="L20" i="49"/>
  <c r="N20" i="49"/>
  <c r="L19" i="49"/>
  <c r="N19" i="49"/>
  <c r="L18" i="49"/>
  <c r="N18" i="49"/>
  <c r="L17" i="49"/>
  <c r="N17" i="49"/>
  <c r="L16" i="49"/>
  <c r="N16" i="49"/>
  <c r="L15" i="49"/>
  <c r="N15" i="49"/>
  <c r="L14" i="49"/>
  <c r="N14" i="49"/>
  <c r="L13" i="49"/>
  <c r="N13" i="49"/>
  <c r="L12" i="49"/>
  <c r="N12" i="49"/>
  <c r="L11" i="49"/>
  <c r="N11" i="49"/>
  <c r="L10" i="49"/>
  <c r="N10" i="49"/>
  <c r="L9" i="49"/>
  <c r="N9" i="49"/>
  <c r="L8" i="49"/>
  <c r="N8" i="49"/>
  <c r="K6" i="49"/>
  <c r="L7" i="49"/>
  <c r="N7" i="49"/>
  <c r="D6" i="49"/>
  <c r="E6" i="49" s="1"/>
  <c r="I6" i="49"/>
  <c r="J6" i="49" s="1"/>
  <c r="F6" i="49"/>
  <c r="N6" i="49" s="1"/>
  <c r="L101" i="50"/>
  <c r="N101" i="50"/>
  <c r="L100" i="50"/>
  <c r="N100" i="50"/>
  <c r="L99" i="50"/>
  <c r="N99" i="50"/>
  <c r="L98" i="50"/>
  <c r="N98" i="50"/>
  <c r="L97" i="50"/>
  <c r="N97" i="50"/>
  <c r="L96" i="50"/>
  <c r="N96" i="50"/>
  <c r="L95" i="50"/>
  <c r="M95" i="50"/>
  <c r="G95" i="50"/>
  <c r="L94" i="50"/>
  <c r="N94" i="50"/>
  <c r="L93" i="50"/>
  <c r="N93" i="50"/>
  <c r="M92" i="50"/>
  <c r="N91" i="50"/>
  <c r="N88" i="50"/>
  <c r="L87" i="50"/>
  <c r="N87" i="50"/>
  <c r="L86" i="50"/>
  <c r="N86" i="50"/>
  <c r="L85" i="50"/>
  <c r="N85" i="50"/>
  <c r="N84" i="50"/>
  <c r="L83" i="50"/>
  <c r="N83" i="50"/>
  <c r="L82" i="50"/>
  <c r="N82" i="50"/>
  <c r="L81" i="50"/>
  <c r="N81" i="50"/>
  <c r="N80" i="50"/>
  <c r="L80" i="50"/>
  <c r="L79" i="50"/>
  <c r="N79" i="50"/>
  <c r="L78" i="50"/>
  <c r="N78" i="50"/>
  <c r="L77" i="50"/>
  <c r="N77" i="50"/>
  <c r="D75" i="50"/>
  <c r="E75" i="50" s="1"/>
  <c r="N73" i="50"/>
  <c r="L73" i="50"/>
  <c r="L72" i="50"/>
  <c r="N72" i="50"/>
  <c r="L71" i="50"/>
  <c r="N71" i="50"/>
  <c r="F68" i="50"/>
  <c r="N69" i="50"/>
  <c r="N67" i="50"/>
  <c r="G67" i="50"/>
  <c r="L66" i="50"/>
  <c r="N66" i="50"/>
  <c r="L65" i="50"/>
  <c r="N65" i="50"/>
  <c r="N64" i="50"/>
  <c r="L64" i="50"/>
  <c r="G64" i="50"/>
  <c r="N63" i="50"/>
  <c r="G63" i="50"/>
  <c r="L62" i="50"/>
  <c r="N62" i="50"/>
  <c r="G62" i="50"/>
  <c r="L61" i="50"/>
  <c r="N61" i="50"/>
  <c r="L60" i="50"/>
  <c r="N60" i="50"/>
  <c r="G60" i="50"/>
  <c r="N59" i="50"/>
  <c r="G59" i="50"/>
  <c r="L58" i="50"/>
  <c r="N58" i="50"/>
  <c r="G58" i="50"/>
  <c r="L57" i="50"/>
  <c r="L56" i="50"/>
  <c r="N56" i="50"/>
  <c r="N55" i="50"/>
  <c r="L55" i="50"/>
  <c r="L54" i="50"/>
  <c r="I53" i="50"/>
  <c r="J53" i="50" s="1"/>
  <c r="D53" i="50"/>
  <c r="E53" i="50" s="1"/>
  <c r="L52" i="50"/>
  <c r="N52" i="50"/>
  <c r="N51" i="50"/>
  <c r="L51" i="50"/>
  <c r="M51" i="50"/>
  <c r="L50" i="50"/>
  <c r="N50" i="50"/>
  <c r="N48" i="50"/>
  <c r="L47" i="50"/>
  <c r="N47" i="50"/>
  <c r="M47" i="50"/>
  <c r="L46" i="50"/>
  <c r="M46" i="50"/>
  <c r="D45" i="50"/>
  <c r="E45" i="50" s="1"/>
  <c r="N44" i="50"/>
  <c r="L43" i="50"/>
  <c r="N43" i="50"/>
  <c r="M43" i="50"/>
  <c r="L42" i="50"/>
  <c r="N42" i="50"/>
  <c r="M42" i="50"/>
  <c r="L41" i="50"/>
  <c r="N41" i="50"/>
  <c r="N40" i="50"/>
  <c r="N39" i="50"/>
  <c r="L39" i="50"/>
  <c r="M39" i="50"/>
  <c r="L38" i="50"/>
  <c r="N38" i="50"/>
  <c r="M38" i="50"/>
  <c r="L37" i="50"/>
  <c r="I36" i="50"/>
  <c r="J36" i="50" s="1"/>
  <c r="N35" i="50"/>
  <c r="N34" i="50"/>
  <c r="G34" i="50"/>
  <c r="L33" i="50"/>
  <c r="N33" i="50"/>
  <c r="L32" i="50"/>
  <c r="N32" i="50"/>
  <c r="N31" i="50"/>
  <c r="L31" i="50"/>
  <c r="N30" i="50"/>
  <c r="L29" i="50"/>
  <c r="N29" i="50"/>
  <c r="M28" i="50"/>
  <c r="L28" i="50"/>
  <c r="N28" i="50"/>
  <c r="K25" i="50"/>
  <c r="N27" i="50"/>
  <c r="L26" i="50"/>
  <c r="M26" i="50"/>
  <c r="L24" i="50"/>
  <c r="N24" i="50"/>
  <c r="N23" i="50"/>
  <c r="L22" i="50"/>
  <c r="N22" i="50"/>
  <c r="L21" i="50"/>
  <c r="N21" i="50"/>
  <c r="L20" i="50"/>
  <c r="N20" i="50"/>
  <c r="N19" i="50"/>
  <c r="L19" i="50"/>
  <c r="L18" i="50"/>
  <c r="N18" i="50"/>
  <c r="L17" i="50"/>
  <c r="N17" i="50"/>
  <c r="L16" i="50"/>
  <c r="N16" i="50"/>
  <c r="N15" i="50"/>
  <c r="L15" i="50"/>
  <c r="L14" i="50"/>
  <c r="N14" i="50"/>
  <c r="L13" i="50"/>
  <c r="N13" i="50"/>
  <c r="L12" i="50"/>
  <c r="N12" i="50"/>
  <c r="N11" i="50"/>
  <c r="L11" i="50"/>
  <c r="L10" i="50"/>
  <c r="N10" i="50"/>
  <c r="L9" i="50"/>
  <c r="N9" i="50"/>
  <c r="L8" i="50"/>
  <c r="N7" i="50"/>
  <c r="L101" i="45"/>
  <c r="N101" i="45"/>
  <c r="N100" i="45"/>
  <c r="M100" i="45"/>
  <c r="L99" i="45"/>
  <c r="N99" i="45"/>
  <c r="M99" i="45"/>
  <c r="M98" i="45"/>
  <c r="N98" i="45"/>
  <c r="G98" i="45"/>
  <c r="L97" i="45"/>
  <c r="N97" i="45"/>
  <c r="M97" i="45"/>
  <c r="M96" i="45"/>
  <c r="N96" i="45"/>
  <c r="L95" i="45"/>
  <c r="N95" i="45"/>
  <c r="M95" i="45"/>
  <c r="M94" i="45"/>
  <c r="N94" i="45"/>
  <c r="G94" i="45"/>
  <c r="L93" i="45"/>
  <c r="N93" i="45"/>
  <c r="M93" i="45"/>
  <c r="M92" i="45"/>
  <c r="N92" i="45"/>
  <c r="L91" i="45"/>
  <c r="N91" i="45"/>
  <c r="M91" i="45"/>
  <c r="M90" i="45"/>
  <c r="G90" i="45"/>
  <c r="M88" i="45"/>
  <c r="N88" i="45"/>
  <c r="G88" i="45"/>
  <c r="L87" i="45"/>
  <c r="N87" i="45"/>
  <c r="M87" i="45"/>
  <c r="M86" i="45"/>
  <c r="N86" i="45"/>
  <c r="L85" i="45"/>
  <c r="N85" i="45"/>
  <c r="N84" i="45"/>
  <c r="L83" i="45"/>
  <c r="N83" i="45"/>
  <c r="L81" i="45"/>
  <c r="N81" i="45"/>
  <c r="M81" i="45"/>
  <c r="L80" i="45"/>
  <c r="L79" i="45"/>
  <c r="N79" i="45"/>
  <c r="M79" i="45"/>
  <c r="L78" i="45"/>
  <c r="N78" i="45"/>
  <c r="L77" i="45"/>
  <c r="N77" i="45"/>
  <c r="M77" i="45"/>
  <c r="L76" i="45"/>
  <c r="L74" i="45"/>
  <c r="L73" i="45"/>
  <c r="N73" i="45"/>
  <c r="M73" i="45"/>
  <c r="L72" i="45"/>
  <c r="L71" i="45"/>
  <c r="N71" i="45"/>
  <c r="M71" i="45"/>
  <c r="N69" i="45"/>
  <c r="M69" i="45"/>
  <c r="L67" i="45"/>
  <c r="N67" i="45"/>
  <c r="M67" i="45"/>
  <c r="L66" i="45"/>
  <c r="N66" i="45"/>
  <c r="L65" i="45"/>
  <c r="N65" i="45"/>
  <c r="L64" i="45"/>
  <c r="N64" i="45"/>
  <c r="L63" i="45"/>
  <c r="N63" i="45"/>
  <c r="L60" i="45"/>
  <c r="N60" i="45"/>
  <c r="L59" i="45"/>
  <c r="N59" i="45"/>
  <c r="L56" i="45"/>
  <c r="N56" i="45"/>
  <c r="L55" i="45"/>
  <c r="N55" i="45"/>
  <c r="K53" i="45"/>
  <c r="F53" i="45"/>
  <c r="L52" i="45"/>
  <c r="N52" i="45"/>
  <c r="L51" i="45"/>
  <c r="N51" i="45"/>
  <c r="L48" i="45"/>
  <c r="N48" i="45"/>
  <c r="L47" i="45"/>
  <c r="N47" i="45"/>
  <c r="K45" i="45"/>
  <c r="F45" i="45"/>
  <c r="L44" i="45"/>
  <c r="N44" i="45"/>
  <c r="L43" i="45"/>
  <c r="N43" i="45"/>
  <c r="L40" i="45"/>
  <c r="N40" i="45"/>
  <c r="L39" i="45"/>
  <c r="N39" i="45"/>
  <c r="L35" i="45"/>
  <c r="N35" i="45"/>
  <c r="L34" i="45"/>
  <c r="N34" i="45"/>
  <c r="L31" i="45"/>
  <c r="N31" i="45"/>
  <c r="L30" i="45"/>
  <c r="N30" i="45"/>
  <c r="L27" i="45"/>
  <c r="N27" i="45"/>
  <c r="N26" i="45"/>
  <c r="F25" i="45"/>
  <c r="N25" i="45" s="1"/>
  <c r="L23" i="45"/>
  <c r="N23" i="45"/>
  <c r="L22" i="45"/>
  <c r="N22" i="45"/>
  <c r="L19" i="45"/>
  <c r="N19" i="45"/>
  <c r="N18" i="45"/>
  <c r="L17" i="45"/>
  <c r="N17" i="45"/>
  <c r="N16" i="45"/>
  <c r="L16" i="45"/>
  <c r="L15" i="45"/>
  <c r="N15" i="45"/>
  <c r="L14" i="45"/>
  <c r="N14" i="45"/>
  <c r="L13" i="45"/>
  <c r="N13" i="45"/>
  <c r="L12" i="45"/>
  <c r="N12" i="45"/>
  <c r="L11" i="45"/>
  <c r="N11" i="45"/>
  <c r="L10" i="45"/>
  <c r="N10" i="45"/>
  <c r="L9" i="45"/>
  <c r="N9" i="45"/>
  <c r="L8" i="45"/>
  <c r="N8" i="45"/>
  <c r="K6" i="45"/>
  <c r="L7" i="45"/>
  <c r="N7" i="45"/>
  <c r="D6" i="45"/>
  <c r="E6" i="45" s="1"/>
  <c r="F6" i="45"/>
  <c r="E101" i="42"/>
  <c r="E100" i="42"/>
  <c r="E99" i="42"/>
  <c r="E98" i="42"/>
  <c r="E97" i="42"/>
  <c r="E96" i="42"/>
  <c r="G95" i="42"/>
  <c r="G94" i="42"/>
  <c r="G93" i="42"/>
  <c r="G92" i="42"/>
  <c r="G91" i="42"/>
  <c r="G90" i="42"/>
  <c r="F89" i="42"/>
  <c r="D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F75" i="42"/>
  <c r="G74" i="42"/>
  <c r="G73" i="42"/>
  <c r="G72" i="42"/>
  <c r="G71" i="42"/>
  <c r="G70" i="42"/>
  <c r="G69" i="42"/>
  <c r="F68" i="42"/>
  <c r="D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F53" i="42"/>
  <c r="G52" i="42"/>
  <c r="G51" i="42"/>
  <c r="G50" i="42"/>
  <c r="G49" i="42"/>
  <c r="G48" i="42"/>
  <c r="E48" i="42"/>
  <c r="E47" i="42"/>
  <c r="E46" i="42"/>
  <c r="F45" i="42"/>
  <c r="E44" i="42"/>
  <c r="E43" i="42"/>
  <c r="E42" i="42"/>
  <c r="E41" i="42"/>
  <c r="E40" i="42"/>
  <c r="E39" i="42"/>
  <c r="E38" i="42"/>
  <c r="F36" i="42"/>
  <c r="E37" i="42"/>
  <c r="D36" i="42"/>
  <c r="E36" i="42" s="1"/>
  <c r="E34" i="42"/>
  <c r="E30" i="42"/>
  <c r="F25" i="42"/>
  <c r="E26" i="42"/>
  <c r="G24" i="42"/>
  <c r="E23" i="42"/>
  <c r="E22" i="42"/>
  <c r="E21" i="42"/>
  <c r="G20" i="42"/>
  <c r="E19" i="42"/>
  <c r="E18" i="42"/>
  <c r="E17" i="42"/>
  <c r="G16" i="42"/>
  <c r="E15" i="42"/>
  <c r="E14" i="42"/>
  <c r="E13" i="42"/>
  <c r="G12" i="42"/>
  <c r="E11" i="42"/>
  <c r="D6" i="42"/>
  <c r="E9" i="42"/>
  <c r="G8" i="42"/>
  <c r="F6" i="42"/>
  <c r="E7" i="42"/>
  <c r="M101" i="47"/>
  <c r="L100" i="47"/>
  <c r="N100" i="47"/>
  <c r="L99" i="47"/>
  <c r="N99" i="47"/>
  <c r="L98" i="47"/>
  <c r="N98" i="47"/>
  <c r="E98" i="47"/>
  <c r="M97" i="47"/>
  <c r="L96" i="47"/>
  <c r="N96" i="47"/>
  <c r="L95" i="47"/>
  <c r="L94" i="47"/>
  <c r="N94" i="47"/>
  <c r="E94" i="47"/>
  <c r="M93" i="47"/>
  <c r="L92" i="47"/>
  <c r="N92" i="47"/>
  <c r="L91" i="47"/>
  <c r="N91" i="47"/>
  <c r="K89" i="47"/>
  <c r="L90" i="47"/>
  <c r="E90" i="47"/>
  <c r="L88" i="47"/>
  <c r="N88" i="47"/>
  <c r="L87" i="47"/>
  <c r="N87" i="47"/>
  <c r="L86" i="47"/>
  <c r="N86" i="47"/>
  <c r="E86" i="47"/>
  <c r="N85" i="47"/>
  <c r="L85" i="47"/>
  <c r="M85" i="47"/>
  <c r="L84" i="47"/>
  <c r="N84" i="47"/>
  <c r="L82" i="47"/>
  <c r="N82" i="47"/>
  <c r="E82" i="47"/>
  <c r="N81" i="47"/>
  <c r="L81" i="47"/>
  <c r="M81" i="47"/>
  <c r="L80" i="47"/>
  <c r="N80" i="47"/>
  <c r="L78" i="47"/>
  <c r="N78" i="47"/>
  <c r="E78" i="47"/>
  <c r="N77" i="47"/>
  <c r="L77" i="47"/>
  <c r="E77" i="47"/>
  <c r="N76" i="47"/>
  <c r="G76" i="47"/>
  <c r="L74" i="47"/>
  <c r="N74" i="47"/>
  <c r="E74" i="47"/>
  <c r="N73" i="47"/>
  <c r="L73" i="47"/>
  <c r="E73" i="47"/>
  <c r="L72" i="47"/>
  <c r="N72" i="47"/>
  <c r="L71" i="47"/>
  <c r="N71" i="47"/>
  <c r="L70" i="47"/>
  <c r="N69" i="47"/>
  <c r="L69" i="47"/>
  <c r="N67" i="47"/>
  <c r="M67" i="47"/>
  <c r="M66" i="47"/>
  <c r="N66" i="47"/>
  <c r="E66" i="47"/>
  <c r="L65" i="47"/>
  <c r="N65" i="47"/>
  <c r="E65" i="47"/>
  <c r="M64" i="47"/>
  <c r="N64" i="47"/>
  <c r="E64" i="47"/>
  <c r="L63" i="47"/>
  <c r="N63" i="47"/>
  <c r="E63" i="47"/>
  <c r="M62" i="47"/>
  <c r="N62" i="47"/>
  <c r="E62" i="47"/>
  <c r="L61" i="47"/>
  <c r="N61" i="47"/>
  <c r="E61" i="47"/>
  <c r="M60" i="47"/>
  <c r="N60" i="47"/>
  <c r="E60" i="47"/>
  <c r="L59" i="47"/>
  <c r="N59" i="47"/>
  <c r="E59" i="47"/>
  <c r="M58" i="47"/>
  <c r="N58" i="47"/>
  <c r="E58" i="47"/>
  <c r="L57" i="47"/>
  <c r="N57" i="47"/>
  <c r="E57" i="47"/>
  <c r="M56" i="47"/>
  <c r="N56" i="47"/>
  <c r="E56" i="47"/>
  <c r="L55" i="47"/>
  <c r="N55" i="47"/>
  <c r="E54" i="47"/>
  <c r="G54" i="47"/>
  <c r="N52" i="47"/>
  <c r="E52" i="47"/>
  <c r="L51" i="47"/>
  <c r="N51" i="47"/>
  <c r="N50" i="47"/>
  <c r="E50" i="47"/>
  <c r="G50" i="47"/>
  <c r="N48" i="47"/>
  <c r="E48" i="47"/>
  <c r="G48" i="47"/>
  <c r="L47" i="47"/>
  <c r="N47" i="47"/>
  <c r="E46" i="47"/>
  <c r="N44" i="47"/>
  <c r="E44" i="47"/>
  <c r="G44" i="47"/>
  <c r="L43" i="47"/>
  <c r="N43" i="47"/>
  <c r="N42" i="47"/>
  <c r="E42" i="47"/>
  <c r="N40" i="47"/>
  <c r="E40" i="47"/>
  <c r="L39" i="47"/>
  <c r="N39" i="47"/>
  <c r="E38" i="47"/>
  <c r="G38" i="47"/>
  <c r="N34" i="47"/>
  <c r="E34" i="47"/>
  <c r="L33" i="47"/>
  <c r="N33" i="47"/>
  <c r="N32" i="47"/>
  <c r="E32" i="47"/>
  <c r="G32" i="47"/>
  <c r="N31" i="47"/>
  <c r="M30" i="47"/>
  <c r="N30" i="47"/>
  <c r="E30" i="47"/>
  <c r="G30" i="47"/>
  <c r="N29" i="47"/>
  <c r="M28" i="47"/>
  <c r="N28" i="47"/>
  <c r="E28" i="47"/>
  <c r="L27" i="47"/>
  <c r="N27" i="47"/>
  <c r="M26" i="47"/>
  <c r="E26" i="47"/>
  <c r="L24" i="47"/>
  <c r="M24" i="47"/>
  <c r="N24" i="47"/>
  <c r="E24" i="47"/>
  <c r="N23" i="47"/>
  <c r="M22" i="47"/>
  <c r="N22" i="47"/>
  <c r="E22" i="47"/>
  <c r="G22" i="47"/>
  <c r="N21" i="47"/>
  <c r="L20" i="47"/>
  <c r="N20" i="47"/>
  <c r="N19" i="47"/>
  <c r="L18" i="47"/>
  <c r="N18" i="47"/>
  <c r="N17" i="47"/>
  <c r="L16" i="47"/>
  <c r="N16" i="47"/>
  <c r="N15" i="47"/>
  <c r="L14" i="47"/>
  <c r="N14" i="47"/>
  <c r="N13" i="47"/>
  <c r="L12" i="47"/>
  <c r="N12" i="47"/>
  <c r="N11" i="47"/>
  <c r="L10" i="47"/>
  <c r="N10" i="47"/>
  <c r="N9" i="47"/>
  <c r="L8" i="47"/>
  <c r="N8" i="47"/>
  <c r="L101" i="41"/>
  <c r="L100" i="41"/>
  <c r="N100" i="41"/>
  <c r="L99" i="41"/>
  <c r="E99" i="41"/>
  <c r="N98" i="41"/>
  <c r="L98" i="41"/>
  <c r="L97" i="41"/>
  <c r="N97" i="41"/>
  <c r="L96" i="41"/>
  <c r="N96" i="41"/>
  <c r="L95" i="41"/>
  <c r="N95" i="41"/>
  <c r="L94" i="41"/>
  <c r="N94" i="41"/>
  <c r="L93" i="41"/>
  <c r="N93" i="41"/>
  <c r="L92" i="41"/>
  <c r="N92" i="41"/>
  <c r="L91" i="41"/>
  <c r="N91" i="41"/>
  <c r="I89" i="41"/>
  <c r="J89" i="41" s="1"/>
  <c r="N90" i="41"/>
  <c r="D89" i="41"/>
  <c r="F89" i="41"/>
  <c r="L88" i="41"/>
  <c r="N88" i="41"/>
  <c r="E88" i="41"/>
  <c r="L87" i="41"/>
  <c r="N87" i="41"/>
  <c r="E87" i="41"/>
  <c r="N86" i="41"/>
  <c r="L86" i="41"/>
  <c r="M86" i="41"/>
  <c r="N85" i="41"/>
  <c r="L85" i="41"/>
  <c r="E85" i="41"/>
  <c r="G85" i="41"/>
  <c r="L84" i="41"/>
  <c r="N84" i="41"/>
  <c r="M84" i="41"/>
  <c r="L83" i="41"/>
  <c r="N83" i="41"/>
  <c r="E83" i="41"/>
  <c r="N82" i="41"/>
  <c r="E82" i="41"/>
  <c r="L81" i="41"/>
  <c r="N81" i="41"/>
  <c r="L80" i="41"/>
  <c r="N80" i="41"/>
  <c r="L79" i="41"/>
  <c r="N79" i="41"/>
  <c r="E79" i="41"/>
  <c r="N78" i="41"/>
  <c r="L78" i="41"/>
  <c r="N77" i="41"/>
  <c r="L76" i="41"/>
  <c r="N76" i="41"/>
  <c r="L74" i="41"/>
  <c r="M74" i="41"/>
  <c r="L73" i="41"/>
  <c r="N73" i="41"/>
  <c r="L71" i="41"/>
  <c r="N71" i="41"/>
  <c r="M71" i="41"/>
  <c r="L70" i="41"/>
  <c r="K68" i="41"/>
  <c r="N69" i="41"/>
  <c r="L67" i="41"/>
  <c r="N67" i="41"/>
  <c r="M67" i="41"/>
  <c r="L65" i="41"/>
  <c r="N65" i="41"/>
  <c r="M65" i="41"/>
  <c r="L63" i="41"/>
  <c r="N63" i="41"/>
  <c r="E63" i="41"/>
  <c r="M63" i="41"/>
  <c r="L62" i="41"/>
  <c r="N62" i="41"/>
  <c r="L61" i="41"/>
  <c r="N61" i="41"/>
  <c r="L60" i="41"/>
  <c r="N60" i="41"/>
  <c r="L58" i="41"/>
  <c r="N57" i="41"/>
  <c r="L56" i="41"/>
  <c r="N56" i="41"/>
  <c r="N52" i="41"/>
  <c r="L51" i="41"/>
  <c r="N51" i="41"/>
  <c r="L49" i="41"/>
  <c r="N48" i="41"/>
  <c r="L47" i="41"/>
  <c r="N47" i="41"/>
  <c r="K45" i="41"/>
  <c r="F45" i="41"/>
  <c r="N44" i="41"/>
  <c r="L43" i="41"/>
  <c r="N43" i="41"/>
  <c r="N40" i="41"/>
  <c r="L39" i="41"/>
  <c r="N39" i="41"/>
  <c r="N35" i="41"/>
  <c r="L34" i="41"/>
  <c r="N34" i="41"/>
  <c r="N31" i="41"/>
  <c r="L30" i="41"/>
  <c r="N30" i="41"/>
  <c r="N27" i="41"/>
  <c r="N26" i="41"/>
  <c r="F25" i="41"/>
  <c r="N23" i="41"/>
  <c r="L22" i="41"/>
  <c r="N22" i="41"/>
  <c r="N19" i="41"/>
  <c r="L18" i="41"/>
  <c r="N18" i="41"/>
  <c r="N15" i="41"/>
  <c r="L14" i="41"/>
  <c r="N14" i="41"/>
  <c r="N11" i="41"/>
  <c r="L10" i="41"/>
  <c r="N10" i="41"/>
  <c r="N7" i="41"/>
  <c r="F6" i="41"/>
  <c r="N99" i="46"/>
  <c r="L98" i="46"/>
  <c r="N98" i="46"/>
  <c r="L97" i="46"/>
  <c r="N97" i="46"/>
  <c r="L96" i="46"/>
  <c r="N96" i="46"/>
  <c r="L95" i="46"/>
  <c r="N95" i="46"/>
  <c r="L94" i="46"/>
  <c r="N94" i="46"/>
  <c r="L93" i="46"/>
  <c r="N93" i="46"/>
  <c r="L92" i="46"/>
  <c r="N92" i="46"/>
  <c r="L91" i="46"/>
  <c r="N91" i="46"/>
  <c r="K89" i="46"/>
  <c r="L90" i="46"/>
  <c r="N90" i="46"/>
  <c r="F89" i="46"/>
  <c r="L88" i="46"/>
  <c r="N88" i="46"/>
  <c r="E88" i="46"/>
  <c r="L87" i="46"/>
  <c r="N87" i="46"/>
  <c r="E87" i="46"/>
  <c r="L86" i="46"/>
  <c r="N86" i="46"/>
  <c r="E86" i="46"/>
  <c r="L85" i="46"/>
  <c r="N85" i="46"/>
  <c r="E85" i="46"/>
  <c r="L84" i="46"/>
  <c r="N84" i="46"/>
  <c r="E84" i="46"/>
  <c r="L83" i="46"/>
  <c r="N83" i="46"/>
  <c r="E83" i="46"/>
  <c r="L82" i="46"/>
  <c r="N82" i="46"/>
  <c r="E82" i="46"/>
  <c r="L81" i="46"/>
  <c r="N81" i="46"/>
  <c r="E81" i="46"/>
  <c r="L80" i="46"/>
  <c r="N80" i="46"/>
  <c r="E80" i="46"/>
  <c r="L79" i="46"/>
  <c r="N79" i="46"/>
  <c r="E79" i="46"/>
  <c r="L78" i="46"/>
  <c r="N78" i="46"/>
  <c r="E78" i="46"/>
  <c r="L77" i="46"/>
  <c r="N77" i="46"/>
  <c r="E77" i="46"/>
  <c r="K75" i="46"/>
  <c r="L76" i="46"/>
  <c r="N76" i="46"/>
  <c r="E76" i="46"/>
  <c r="D75" i="46"/>
  <c r="I75" i="46"/>
  <c r="J75" i="46" s="1"/>
  <c r="F75" i="46"/>
  <c r="L74" i="46"/>
  <c r="N74" i="46"/>
  <c r="E74" i="46"/>
  <c r="L73" i="46"/>
  <c r="N73" i="46"/>
  <c r="E73" i="46"/>
  <c r="L72" i="46"/>
  <c r="N72" i="46"/>
  <c r="E72" i="46"/>
  <c r="L71" i="46"/>
  <c r="N71" i="46"/>
  <c r="E71" i="46"/>
  <c r="L70" i="46"/>
  <c r="N70" i="46"/>
  <c r="E70" i="46"/>
  <c r="L69" i="46"/>
  <c r="K68" i="46"/>
  <c r="N69" i="46"/>
  <c r="E69" i="46"/>
  <c r="D68" i="46"/>
  <c r="I68" i="46"/>
  <c r="J68" i="46" s="1"/>
  <c r="F68" i="46"/>
  <c r="L67" i="46"/>
  <c r="N67" i="46"/>
  <c r="E67" i="46"/>
  <c r="L66" i="46"/>
  <c r="N66" i="46"/>
  <c r="E66" i="46"/>
  <c r="L65" i="46"/>
  <c r="N65" i="46"/>
  <c r="E65" i="46"/>
  <c r="L64" i="46"/>
  <c r="N64" i="46"/>
  <c r="L63" i="46"/>
  <c r="N63" i="46"/>
  <c r="L62" i="46"/>
  <c r="N62" i="46"/>
  <c r="L61" i="46"/>
  <c r="N61" i="46"/>
  <c r="L60" i="46"/>
  <c r="N60" i="46"/>
  <c r="L59" i="46"/>
  <c r="N59" i="46"/>
  <c r="L58" i="46"/>
  <c r="N58" i="46"/>
  <c r="L57" i="46"/>
  <c r="N57" i="46"/>
  <c r="L56" i="46"/>
  <c r="N56" i="46"/>
  <c r="L55" i="46"/>
  <c r="N55" i="46"/>
  <c r="K53" i="46"/>
  <c r="L54" i="46"/>
  <c r="N54" i="46"/>
  <c r="D53" i="46"/>
  <c r="F53" i="46"/>
  <c r="L52" i="46"/>
  <c r="N52" i="46"/>
  <c r="E52" i="46"/>
  <c r="L51" i="46"/>
  <c r="N51" i="46"/>
  <c r="E51" i="46"/>
  <c r="L50" i="46"/>
  <c r="N50" i="46"/>
  <c r="E50" i="46"/>
  <c r="L49" i="46"/>
  <c r="N49" i="46"/>
  <c r="E49" i="46"/>
  <c r="L48" i="46"/>
  <c r="N48" i="46"/>
  <c r="E48" i="46"/>
  <c r="L47" i="46"/>
  <c r="N47" i="46"/>
  <c r="E47" i="46"/>
  <c r="K45" i="46"/>
  <c r="L46" i="46"/>
  <c r="N46" i="46"/>
  <c r="I45" i="46"/>
  <c r="J45" i="46" s="1"/>
  <c r="F45" i="46"/>
  <c r="L44" i="46"/>
  <c r="N44" i="46"/>
  <c r="E44" i="46"/>
  <c r="L43" i="46"/>
  <c r="N43" i="46"/>
  <c r="E43" i="46"/>
  <c r="L42" i="46"/>
  <c r="N42" i="46"/>
  <c r="E42" i="46"/>
  <c r="L41" i="46"/>
  <c r="N41" i="46"/>
  <c r="E41" i="46"/>
  <c r="L40" i="46"/>
  <c r="N40" i="46"/>
  <c r="E40" i="46"/>
  <c r="L39" i="46"/>
  <c r="N39" i="46"/>
  <c r="E39" i="46"/>
  <c r="L38" i="46"/>
  <c r="N38" i="46"/>
  <c r="E38" i="46"/>
  <c r="K36" i="46"/>
  <c r="L37" i="46"/>
  <c r="N37" i="46"/>
  <c r="E37" i="46"/>
  <c r="D36" i="46"/>
  <c r="I36" i="46"/>
  <c r="J36" i="46" s="1"/>
  <c r="F36" i="46"/>
  <c r="L35" i="46"/>
  <c r="N35" i="46"/>
  <c r="E35" i="46"/>
  <c r="L34" i="46"/>
  <c r="N34" i="46"/>
  <c r="E34" i="46"/>
  <c r="L33" i="46"/>
  <c r="N33" i="46"/>
  <c r="E33" i="46"/>
  <c r="L32" i="46"/>
  <c r="N32" i="46"/>
  <c r="E32" i="46"/>
  <c r="L31" i="46"/>
  <c r="N31" i="46"/>
  <c r="E31" i="46"/>
  <c r="L30" i="46"/>
  <c r="N30" i="46"/>
  <c r="E30" i="46"/>
  <c r="L29" i="46"/>
  <c r="N29" i="46"/>
  <c r="E29" i="46"/>
  <c r="L28" i="46"/>
  <c r="N28" i="46"/>
  <c r="E28" i="46"/>
  <c r="L27" i="46"/>
  <c r="N27" i="46"/>
  <c r="E27" i="46"/>
  <c r="K25" i="46"/>
  <c r="F25" i="46"/>
  <c r="E26" i="46"/>
  <c r="I25" i="46"/>
  <c r="J25" i="46" s="1"/>
  <c r="D25" i="46"/>
  <c r="L24" i="46"/>
  <c r="N24" i="46"/>
  <c r="L23" i="46"/>
  <c r="N23" i="46"/>
  <c r="L22" i="46"/>
  <c r="N22" i="46"/>
  <c r="L21" i="46"/>
  <c r="N21" i="46"/>
  <c r="L20" i="46"/>
  <c r="N20" i="46"/>
  <c r="L19" i="46"/>
  <c r="N19" i="46"/>
  <c r="L18" i="46"/>
  <c r="N18" i="46"/>
  <c r="L17" i="46"/>
  <c r="N17" i="46"/>
  <c r="L16" i="46"/>
  <c r="N16" i="46"/>
  <c r="L15" i="46"/>
  <c r="N15" i="46"/>
  <c r="L14" i="46"/>
  <c r="N14" i="46"/>
  <c r="L13" i="46"/>
  <c r="N13" i="46"/>
  <c r="L12" i="46"/>
  <c r="N12" i="46"/>
  <c r="L11" i="46"/>
  <c r="N11" i="46"/>
  <c r="L10" i="46"/>
  <c r="N10" i="46"/>
  <c r="L9" i="46"/>
  <c r="N9" i="46"/>
  <c r="L8" i="46"/>
  <c r="N8" i="46"/>
  <c r="M101" i="39"/>
  <c r="L100" i="39"/>
  <c r="N100" i="39"/>
  <c r="L99" i="39"/>
  <c r="N99" i="39"/>
  <c r="L98" i="39"/>
  <c r="N98" i="39"/>
  <c r="E98" i="39"/>
  <c r="N97" i="39"/>
  <c r="L97" i="39"/>
  <c r="M97" i="39"/>
  <c r="L96" i="39"/>
  <c r="N96" i="39"/>
  <c r="L94" i="39"/>
  <c r="N94" i="39"/>
  <c r="E94" i="39"/>
  <c r="N93" i="39"/>
  <c r="L93" i="39"/>
  <c r="M93" i="39"/>
  <c r="L92" i="39"/>
  <c r="N92" i="39"/>
  <c r="L91" i="39"/>
  <c r="K89" i="39"/>
  <c r="L90" i="39"/>
  <c r="E90" i="39"/>
  <c r="L88" i="39"/>
  <c r="N88" i="39"/>
  <c r="L87" i="39"/>
  <c r="L86" i="39"/>
  <c r="N86" i="39"/>
  <c r="E86" i="39"/>
  <c r="N85" i="39"/>
  <c r="L85" i="39"/>
  <c r="M85" i="39"/>
  <c r="L84" i="39"/>
  <c r="N84" i="39"/>
  <c r="K75" i="39"/>
  <c r="L82" i="39"/>
  <c r="N82" i="39"/>
  <c r="E82" i="39"/>
  <c r="N81" i="39"/>
  <c r="L81" i="39"/>
  <c r="E81" i="39"/>
  <c r="L80" i="39"/>
  <c r="N80" i="39"/>
  <c r="L79" i="39"/>
  <c r="N79" i="39"/>
  <c r="L78" i="39"/>
  <c r="N78" i="39"/>
  <c r="N77" i="39"/>
  <c r="L77" i="39"/>
  <c r="L74" i="39"/>
  <c r="N74" i="39"/>
  <c r="N73" i="39"/>
  <c r="L73" i="39"/>
  <c r="L72" i="39"/>
  <c r="N72" i="39"/>
  <c r="L71" i="39"/>
  <c r="N71" i="39"/>
  <c r="L70" i="39"/>
  <c r="N69" i="39"/>
  <c r="L67" i="39"/>
  <c r="M67" i="39"/>
  <c r="L66" i="39"/>
  <c r="N66" i="39"/>
  <c r="E66" i="39"/>
  <c r="M65" i="39"/>
  <c r="N64" i="39"/>
  <c r="E64" i="39"/>
  <c r="L63" i="39"/>
  <c r="M63" i="39"/>
  <c r="L62" i="39"/>
  <c r="N62" i="39"/>
  <c r="E62" i="39"/>
  <c r="M61" i="39"/>
  <c r="N59" i="39"/>
  <c r="L58" i="39"/>
  <c r="N58" i="39"/>
  <c r="N55" i="39"/>
  <c r="N54" i="39"/>
  <c r="F53" i="39"/>
  <c r="L52" i="39"/>
  <c r="M51" i="39"/>
  <c r="L51" i="39"/>
  <c r="G51" i="39"/>
  <c r="E51" i="39"/>
  <c r="L50" i="39"/>
  <c r="M48" i="39"/>
  <c r="G48" i="39"/>
  <c r="E48" i="39"/>
  <c r="L47" i="39"/>
  <c r="N47" i="39"/>
  <c r="F45" i="39"/>
  <c r="L44" i="39"/>
  <c r="N44" i="39"/>
  <c r="L43" i="39"/>
  <c r="N43" i="39"/>
  <c r="L42" i="39"/>
  <c r="L40" i="39"/>
  <c r="N40" i="39"/>
  <c r="N39" i="39"/>
  <c r="M38" i="39"/>
  <c r="G38" i="39"/>
  <c r="E38" i="39"/>
  <c r="M37" i="39"/>
  <c r="G37" i="39"/>
  <c r="E37" i="39"/>
  <c r="L35" i="39"/>
  <c r="N35" i="39"/>
  <c r="L34" i="39"/>
  <c r="N34" i="39"/>
  <c r="L33" i="39"/>
  <c r="L31" i="39"/>
  <c r="N31" i="39"/>
  <c r="N30" i="39"/>
  <c r="L29" i="39"/>
  <c r="L27" i="39"/>
  <c r="N27" i="39"/>
  <c r="N26" i="39"/>
  <c r="F25" i="39"/>
  <c r="L23" i="39"/>
  <c r="N23" i="39"/>
  <c r="N22" i="39"/>
  <c r="L21" i="39"/>
  <c r="L19" i="39"/>
  <c r="N19" i="39"/>
  <c r="N18" i="39"/>
  <c r="L17" i="39"/>
  <c r="L15" i="39"/>
  <c r="N15" i="39"/>
  <c r="N14" i="39"/>
  <c r="L13" i="39"/>
  <c r="L11" i="39"/>
  <c r="N11" i="39"/>
  <c r="N10" i="39"/>
  <c r="L9" i="39"/>
  <c r="N7" i="39"/>
  <c r="N101" i="40"/>
  <c r="L100" i="40"/>
  <c r="L98" i="40"/>
  <c r="N98" i="40"/>
  <c r="L97" i="40"/>
  <c r="N97" i="40"/>
  <c r="L96" i="40"/>
  <c r="L94" i="40"/>
  <c r="N94" i="40"/>
  <c r="L93" i="40"/>
  <c r="N93" i="40"/>
  <c r="L92" i="40"/>
  <c r="L88" i="40"/>
  <c r="N88" i="40"/>
  <c r="L85" i="40"/>
  <c r="N85" i="40"/>
  <c r="L84" i="40"/>
  <c r="N84" i="40"/>
  <c r="L83" i="40"/>
  <c r="L81" i="40"/>
  <c r="N81" i="40"/>
  <c r="L80" i="40"/>
  <c r="N80" i="40"/>
  <c r="L77" i="40"/>
  <c r="N77" i="40"/>
  <c r="K75" i="40"/>
  <c r="I75" i="40"/>
  <c r="J75" i="40" s="1"/>
  <c r="D75" i="40"/>
  <c r="F75" i="40"/>
  <c r="L74" i="40"/>
  <c r="N74" i="40"/>
  <c r="L73" i="40"/>
  <c r="N73" i="40"/>
  <c r="L72" i="40"/>
  <c r="N72" i="40"/>
  <c r="L71" i="40"/>
  <c r="N71" i="40"/>
  <c r="L70" i="40"/>
  <c r="N70" i="40"/>
  <c r="K68" i="40"/>
  <c r="L69" i="40"/>
  <c r="N69" i="40"/>
  <c r="D68" i="40"/>
  <c r="L67" i="40"/>
  <c r="N67" i="40"/>
  <c r="E67" i="40"/>
  <c r="L66" i="40"/>
  <c r="N66" i="40"/>
  <c r="E66" i="40"/>
  <c r="L65" i="40"/>
  <c r="N65" i="40"/>
  <c r="E65" i="40"/>
  <c r="L64" i="40"/>
  <c r="N64" i="40"/>
  <c r="E64" i="40"/>
  <c r="L63" i="40"/>
  <c r="N63" i="40"/>
  <c r="E63" i="40"/>
  <c r="N62" i="40"/>
  <c r="E62" i="40"/>
  <c r="L61" i="40"/>
  <c r="N61" i="40"/>
  <c r="E61" i="40"/>
  <c r="L60" i="40"/>
  <c r="N60" i="40"/>
  <c r="E60" i="40"/>
  <c r="L59" i="40"/>
  <c r="N59" i="40"/>
  <c r="E59" i="40"/>
  <c r="L58" i="40"/>
  <c r="N58" i="40"/>
  <c r="E58" i="40"/>
  <c r="L57" i="40"/>
  <c r="N57" i="40"/>
  <c r="E57" i="40"/>
  <c r="L56" i="40"/>
  <c r="N56" i="40"/>
  <c r="E56" i="40"/>
  <c r="L55" i="40"/>
  <c r="N55" i="40"/>
  <c r="E55" i="40"/>
  <c r="K53" i="40"/>
  <c r="L54" i="40"/>
  <c r="N54" i="40"/>
  <c r="E54" i="40"/>
  <c r="F53" i="40"/>
  <c r="L52" i="40"/>
  <c r="N52" i="40"/>
  <c r="E52" i="40"/>
  <c r="L51" i="40"/>
  <c r="N51" i="40"/>
  <c r="E51" i="40"/>
  <c r="L50" i="40"/>
  <c r="N50" i="40"/>
  <c r="E50" i="40"/>
  <c r="L49" i="40"/>
  <c r="N49" i="40"/>
  <c r="E49" i="40"/>
  <c r="L48" i="40"/>
  <c r="N48" i="40"/>
  <c r="E48" i="40"/>
  <c r="L47" i="40"/>
  <c r="N47" i="40"/>
  <c r="E47" i="40"/>
  <c r="K45" i="40"/>
  <c r="N46" i="40"/>
  <c r="E46" i="40"/>
  <c r="D45" i="40"/>
  <c r="F45" i="40"/>
  <c r="L44" i="40"/>
  <c r="N44" i="40"/>
  <c r="E44" i="40"/>
  <c r="L43" i="40"/>
  <c r="N43" i="40"/>
  <c r="E43" i="40"/>
  <c r="N42" i="40"/>
  <c r="E42" i="40"/>
  <c r="L41" i="40"/>
  <c r="N41" i="40"/>
  <c r="L40" i="40"/>
  <c r="N40" i="40"/>
  <c r="L39" i="40"/>
  <c r="N39" i="40"/>
  <c r="L38" i="40"/>
  <c r="N38" i="40"/>
  <c r="L37" i="40"/>
  <c r="K36" i="40"/>
  <c r="I36" i="40"/>
  <c r="J36" i="40" s="1"/>
  <c r="F36" i="40"/>
  <c r="D36" i="40"/>
  <c r="N35" i="40"/>
  <c r="L34" i="40"/>
  <c r="N34" i="40"/>
  <c r="N33" i="40"/>
  <c r="L32" i="40"/>
  <c r="N32" i="40"/>
  <c r="L31" i="40"/>
  <c r="N31" i="40"/>
  <c r="L30" i="40"/>
  <c r="N30" i="40"/>
  <c r="N29" i="40"/>
  <c r="L28" i="40"/>
  <c r="N28" i="40"/>
  <c r="N27" i="40"/>
  <c r="K25" i="40"/>
  <c r="L26" i="40"/>
  <c r="N26" i="40"/>
  <c r="D25" i="40"/>
  <c r="F25" i="40"/>
  <c r="L24" i="40"/>
  <c r="E24" i="40"/>
  <c r="L23" i="40"/>
  <c r="N23" i="40"/>
  <c r="L22" i="40"/>
  <c r="N22" i="40"/>
  <c r="E22" i="40"/>
  <c r="L21" i="40"/>
  <c r="N21" i="40"/>
  <c r="E21" i="40"/>
  <c r="N20" i="40"/>
  <c r="E20" i="40"/>
  <c r="L19" i="40"/>
  <c r="N19" i="40"/>
  <c r="E19" i="40"/>
  <c r="L18" i="40"/>
  <c r="N18" i="40"/>
  <c r="E18" i="40"/>
  <c r="N17" i="40"/>
  <c r="E17" i="40"/>
  <c r="L16" i="40"/>
  <c r="E16" i="40"/>
  <c r="L15" i="40"/>
  <c r="N15" i="40"/>
  <c r="N14" i="40"/>
  <c r="E14" i="40"/>
  <c r="L13" i="40"/>
  <c r="N13" i="40"/>
  <c r="E13" i="40"/>
  <c r="L12" i="40"/>
  <c r="N12" i="40"/>
  <c r="E12" i="40"/>
  <c r="L11" i="40"/>
  <c r="N11" i="40"/>
  <c r="E11" i="40"/>
  <c r="L10" i="40"/>
  <c r="N10" i="40"/>
  <c r="E10" i="40"/>
  <c r="N9" i="40"/>
  <c r="E9" i="40"/>
  <c r="L8" i="40"/>
  <c r="E8" i="40"/>
  <c r="L7" i="40"/>
  <c r="N7" i="40"/>
  <c r="I6" i="40"/>
  <c r="J6" i="40" s="1"/>
  <c r="F6" i="40"/>
  <c r="E94" i="43"/>
  <c r="D89" i="43"/>
  <c r="A89" i="43" s="1"/>
  <c r="G88" i="43"/>
  <c r="G87" i="43"/>
  <c r="G84" i="43"/>
  <c r="G83" i="43"/>
  <c r="G81" i="43"/>
  <c r="G80" i="43"/>
  <c r="G79" i="43"/>
  <c r="G78" i="43"/>
  <c r="G77" i="43"/>
  <c r="G76" i="43"/>
  <c r="F75" i="43"/>
  <c r="D68" i="43"/>
  <c r="A68" i="43" s="1"/>
  <c r="G67" i="43"/>
  <c r="G66" i="43"/>
  <c r="G65" i="43"/>
  <c r="G64" i="43"/>
  <c r="G62" i="43"/>
  <c r="G60" i="43"/>
  <c r="G59" i="43"/>
  <c r="G58" i="43"/>
  <c r="G56" i="43"/>
  <c r="G55" i="43"/>
  <c r="G54" i="43"/>
  <c r="F45" i="43"/>
  <c r="G44" i="43"/>
  <c r="G42" i="43"/>
  <c r="G41" i="43"/>
  <c r="G40" i="43"/>
  <c r="G38" i="43"/>
  <c r="G37" i="43"/>
  <c r="F36" i="43"/>
  <c r="E31" i="43"/>
  <c r="E30" i="43"/>
  <c r="F25" i="43"/>
  <c r="E27" i="43"/>
  <c r="G23" i="43"/>
  <c r="G21" i="43"/>
  <c r="E21" i="43"/>
  <c r="G17" i="43"/>
  <c r="E17" i="43"/>
  <c r="G13" i="43"/>
  <c r="E13" i="43"/>
  <c r="G11" i="43"/>
  <c r="G9" i="43"/>
  <c r="E9" i="43"/>
  <c r="L101" i="36"/>
  <c r="N99" i="36"/>
  <c r="N98" i="36"/>
  <c r="L97" i="36"/>
  <c r="N97" i="36"/>
  <c r="N91" i="36"/>
  <c r="N88" i="36"/>
  <c r="N87" i="36"/>
  <c r="N82" i="36"/>
  <c r="L79" i="36"/>
  <c r="N73" i="36"/>
  <c r="N72" i="36"/>
  <c r="N6" i="40" l="1"/>
  <c r="N25" i="48"/>
  <c r="N53" i="46"/>
  <c r="N45" i="46"/>
  <c r="N89" i="38"/>
  <c r="N6" i="37"/>
  <c r="L89" i="37"/>
  <c r="L68" i="46"/>
  <c r="N45" i="40"/>
  <c r="N6" i="45"/>
  <c r="N6" i="38"/>
  <c r="O50" i="38"/>
  <c r="O63" i="38"/>
  <c r="O65" i="37"/>
  <c r="N25" i="40"/>
  <c r="N53" i="40"/>
  <c r="L75" i="46"/>
  <c r="O84" i="41"/>
  <c r="O77" i="45"/>
  <c r="O93" i="45"/>
  <c r="O38" i="50"/>
  <c r="L6" i="49"/>
  <c r="L6" i="40"/>
  <c r="O64" i="47"/>
  <c r="O88" i="45"/>
  <c r="O98" i="45"/>
  <c r="O41" i="37"/>
  <c r="O44" i="37"/>
  <c r="L25" i="49"/>
  <c r="O74" i="48"/>
  <c r="L36" i="37"/>
  <c r="N36" i="40"/>
  <c r="N36" i="49"/>
  <c r="N6" i="48"/>
  <c r="L25" i="46"/>
  <c r="L36" i="46"/>
  <c r="L45" i="46"/>
  <c r="L36" i="40"/>
  <c r="N25" i="46"/>
  <c r="N89" i="46"/>
  <c r="O67" i="41"/>
  <c r="O22" i="47"/>
  <c r="O28" i="47"/>
  <c r="O96" i="45"/>
  <c r="O42" i="50"/>
  <c r="O49" i="38"/>
  <c r="O61" i="38"/>
  <c r="O48" i="37"/>
  <c r="O51" i="37"/>
  <c r="N89" i="37"/>
  <c r="N23" i="36"/>
  <c r="L41" i="36"/>
  <c r="L51" i="36"/>
  <c r="L52" i="36"/>
  <c r="L56" i="36"/>
  <c r="N57" i="36"/>
  <c r="N65" i="36"/>
  <c r="N92" i="36"/>
  <c r="L98" i="36"/>
  <c r="G19" i="43"/>
  <c r="G26" i="43"/>
  <c r="G61" i="43"/>
  <c r="L33" i="40"/>
  <c r="N36" i="46"/>
  <c r="N75" i="46"/>
  <c r="O67" i="45"/>
  <c r="O69" i="45"/>
  <c r="O39" i="50"/>
  <c r="L13" i="36"/>
  <c r="L88" i="36"/>
  <c r="L17" i="40"/>
  <c r="L43" i="36"/>
  <c r="G82" i="43"/>
  <c r="L27" i="40"/>
  <c r="N56" i="36"/>
  <c r="N58" i="36"/>
  <c r="N66" i="36"/>
  <c r="F68" i="43"/>
  <c r="G68" i="43" s="1"/>
  <c r="N24" i="40"/>
  <c r="L42" i="40"/>
  <c r="L62" i="40"/>
  <c r="L64" i="39"/>
  <c r="L35" i="40"/>
  <c r="I45" i="40"/>
  <c r="F68" i="40"/>
  <c r="N68" i="40" s="1"/>
  <c r="N90" i="40"/>
  <c r="L56" i="39"/>
  <c r="L24" i="36"/>
  <c r="L33" i="36"/>
  <c r="N43" i="36"/>
  <c r="L63" i="36"/>
  <c r="L64" i="36"/>
  <c r="L82" i="36"/>
  <c r="L16" i="36"/>
  <c r="L89" i="49"/>
  <c r="O55" i="38"/>
  <c r="O80" i="38"/>
  <c r="L14" i="36"/>
  <c r="L22" i="36"/>
  <c r="L72" i="36"/>
  <c r="I53" i="40"/>
  <c r="N75" i="40"/>
  <c r="L75" i="40"/>
  <c r="N48" i="36"/>
  <c r="L55" i="36"/>
  <c r="F53" i="43"/>
  <c r="F89" i="43"/>
  <c r="G89" i="43" s="1"/>
  <c r="L15" i="36"/>
  <c r="L23" i="36"/>
  <c r="L32" i="36"/>
  <c r="L34" i="36"/>
  <c r="L61" i="36"/>
  <c r="L71" i="36"/>
  <c r="L80" i="36"/>
  <c r="L70" i="36"/>
  <c r="K68" i="36"/>
  <c r="N16" i="36"/>
  <c r="N18" i="36"/>
  <c r="N24" i="36"/>
  <c r="N35" i="36"/>
  <c r="N9" i="36"/>
  <c r="N10" i="36"/>
  <c r="L31" i="36"/>
  <c r="K36" i="36"/>
  <c r="N44" i="36"/>
  <c r="N47" i="36"/>
  <c r="N63" i="36"/>
  <c r="N7" i="36"/>
  <c r="L42" i="36"/>
  <c r="L44" i="36"/>
  <c r="N55" i="36"/>
  <c r="O65" i="41"/>
  <c r="O30" i="47"/>
  <c r="O73" i="45"/>
  <c r="O92" i="45"/>
  <c r="O97" i="45"/>
  <c r="O30" i="37"/>
  <c r="O32" i="37"/>
  <c r="O34" i="37"/>
  <c r="O38" i="37"/>
  <c r="O93" i="39"/>
  <c r="O97" i="39"/>
  <c r="K5" i="46"/>
  <c r="N68" i="46"/>
  <c r="O81" i="47"/>
  <c r="O85" i="47"/>
  <c r="O51" i="50"/>
  <c r="O84" i="38"/>
  <c r="O70" i="37"/>
  <c r="O85" i="39"/>
  <c r="O79" i="45"/>
  <c r="O94" i="45"/>
  <c r="O100" i="45"/>
  <c r="O65" i="38"/>
  <c r="O71" i="38"/>
  <c r="O73" i="38"/>
  <c r="N75" i="37"/>
  <c r="G10" i="36"/>
  <c r="M10" i="36"/>
  <c r="G12" i="36"/>
  <c r="M12" i="36"/>
  <c r="L26" i="36"/>
  <c r="I25" i="36"/>
  <c r="J25" i="36" s="1"/>
  <c r="M7" i="36"/>
  <c r="D6" i="36"/>
  <c r="E6" i="36" s="1"/>
  <c r="G7" i="36"/>
  <c r="K6" i="36"/>
  <c r="L9" i="36"/>
  <c r="L10" i="36"/>
  <c r="N11" i="36"/>
  <c r="N12" i="36"/>
  <c r="G14" i="36"/>
  <c r="M14" i="36"/>
  <c r="M15" i="36"/>
  <c r="O15" i="36" s="1"/>
  <c r="G15" i="36"/>
  <c r="L17" i="36"/>
  <c r="L18" i="36"/>
  <c r="N19" i="36"/>
  <c r="N20" i="36"/>
  <c r="G22" i="36"/>
  <c r="M22" i="36"/>
  <c r="M23" i="36"/>
  <c r="G23" i="36"/>
  <c r="K25" i="36"/>
  <c r="L27" i="36"/>
  <c r="L28" i="36"/>
  <c r="N29" i="36"/>
  <c r="N30" i="36"/>
  <c r="G32" i="36"/>
  <c r="M32" i="36"/>
  <c r="M33" i="36"/>
  <c r="O33" i="36" s="1"/>
  <c r="G33" i="36"/>
  <c r="L35" i="36"/>
  <c r="N37" i="36"/>
  <c r="N38" i="36"/>
  <c r="F36" i="36"/>
  <c r="N40" i="36"/>
  <c r="G42" i="36"/>
  <c r="M42" i="36"/>
  <c r="M43" i="36"/>
  <c r="G43" i="36"/>
  <c r="K45" i="36"/>
  <c r="L47" i="36"/>
  <c r="L48" i="36"/>
  <c r="N49" i="36"/>
  <c r="N50" i="36"/>
  <c r="G52" i="36"/>
  <c r="M52" i="36"/>
  <c r="G54" i="36"/>
  <c r="D53" i="36"/>
  <c r="E53" i="36" s="1"/>
  <c r="M54" i="36"/>
  <c r="M55" i="36"/>
  <c r="G55" i="36"/>
  <c r="L57" i="36"/>
  <c r="L58" i="36"/>
  <c r="N59" i="36"/>
  <c r="N60" i="36"/>
  <c r="G62" i="36"/>
  <c r="M62" i="36"/>
  <c r="M63" i="36"/>
  <c r="G63" i="36"/>
  <c r="L65" i="36"/>
  <c r="L66" i="36"/>
  <c r="N67" i="36"/>
  <c r="G70" i="36"/>
  <c r="M70" i="36"/>
  <c r="M71" i="36"/>
  <c r="O71" i="36" s="1"/>
  <c r="G71" i="36"/>
  <c r="L73" i="36"/>
  <c r="L74" i="36"/>
  <c r="L76" i="36"/>
  <c r="I75" i="36"/>
  <c r="J75" i="36" s="1"/>
  <c r="N77" i="36"/>
  <c r="N78" i="36"/>
  <c r="G80" i="36"/>
  <c r="M80" i="36"/>
  <c r="M81" i="36"/>
  <c r="O81" i="36" s="1"/>
  <c r="G81" i="36"/>
  <c r="L83" i="36"/>
  <c r="L84" i="36"/>
  <c r="N85" i="36"/>
  <c r="N86" i="36"/>
  <c r="G88" i="36"/>
  <c r="M88" i="36"/>
  <c r="O88" i="36" s="1"/>
  <c r="G90" i="36"/>
  <c r="M90" i="36"/>
  <c r="D89" i="36"/>
  <c r="E89" i="36" s="1"/>
  <c r="M91" i="36"/>
  <c r="O91" i="36" s="1"/>
  <c r="G91" i="36"/>
  <c r="L93" i="36"/>
  <c r="L94" i="36"/>
  <c r="N95" i="36"/>
  <c r="N96" i="36"/>
  <c r="G98" i="36"/>
  <c r="M98" i="36"/>
  <c r="O98" i="36" s="1"/>
  <c r="M99" i="36"/>
  <c r="O99" i="36" s="1"/>
  <c r="G99" i="36"/>
  <c r="E8" i="43"/>
  <c r="G8" i="43"/>
  <c r="E16" i="43"/>
  <c r="G16" i="43"/>
  <c r="E24" i="43"/>
  <c r="G24" i="43"/>
  <c r="E29" i="43"/>
  <c r="G29" i="43"/>
  <c r="E75" i="40"/>
  <c r="M75" i="40"/>
  <c r="G75" i="40"/>
  <c r="M11" i="36"/>
  <c r="G11" i="36"/>
  <c r="L7" i="36"/>
  <c r="I6" i="36"/>
  <c r="J6" i="36" s="1"/>
  <c r="M13" i="36"/>
  <c r="G13" i="36"/>
  <c r="G8" i="36"/>
  <c r="M8" i="36"/>
  <c r="M9" i="36"/>
  <c r="G9" i="36"/>
  <c r="L11" i="36"/>
  <c r="L12" i="36"/>
  <c r="N13" i="36"/>
  <c r="N14" i="36"/>
  <c r="G16" i="36"/>
  <c r="M16" i="36"/>
  <c r="M17" i="36"/>
  <c r="O17" i="36" s="1"/>
  <c r="G17" i="36"/>
  <c r="L19" i="36"/>
  <c r="L20" i="36"/>
  <c r="N21" i="36"/>
  <c r="N22" i="36"/>
  <c r="G24" i="36"/>
  <c r="M24" i="36"/>
  <c r="G26" i="36"/>
  <c r="M26" i="36"/>
  <c r="D25" i="36"/>
  <c r="E25" i="36" s="1"/>
  <c r="M27" i="36"/>
  <c r="O27" i="36" s="1"/>
  <c r="G27" i="36"/>
  <c r="L29" i="36"/>
  <c r="L30" i="36"/>
  <c r="N31" i="36"/>
  <c r="N32" i="36"/>
  <c r="G34" i="36"/>
  <c r="M34" i="36"/>
  <c r="O34" i="36" s="1"/>
  <c r="M35" i="36"/>
  <c r="G35" i="36"/>
  <c r="I36" i="36"/>
  <c r="J36" i="36" s="1"/>
  <c r="L37" i="36"/>
  <c r="M39" i="36"/>
  <c r="L39" i="36"/>
  <c r="L40" i="36"/>
  <c r="N41" i="36"/>
  <c r="N42" i="36"/>
  <c r="G44" i="36"/>
  <c r="M44" i="36"/>
  <c r="G46" i="36"/>
  <c r="D45" i="36"/>
  <c r="E45" i="36" s="1"/>
  <c r="M46" i="36"/>
  <c r="M47" i="36"/>
  <c r="G47" i="36"/>
  <c r="L49" i="36"/>
  <c r="L50" i="36"/>
  <c r="N51" i="36"/>
  <c r="N52" i="36"/>
  <c r="N54" i="36"/>
  <c r="F53" i="36"/>
  <c r="G56" i="36"/>
  <c r="M56" i="36"/>
  <c r="M57" i="36"/>
  <c r="G57" i="36"/>
  <c r="L59" i="36"/>
  <c r="L60" i="36"/>
  <c r="N61" i="36"/>
  <c r="N62" i="36"/>
  <c r="G64" i="36"/>
  <c r="M64" i="36"/>
  <c r="O64" i="36" s="1"/>
  <c r="M65" i="36"/>
  <c r="G65" i="36"/>
  <c r="L67" i="36"/>
  <c r="N69" i="36"/>
  <c r="F68" i="36"/>
  <c r="N70" i="36"/>
  <c r="G72" i="36"/>
  <c r="M72" i="36"/>
  <c r="O72" i="36" s="1"/>
  <c r="M73" i="36"/>
  <c r="O73" i="36" s="1"/>
  <c r="G73" i="36"/>
  <c r="K75" i="36"/>
  <c r="L77" i="36"/>
  <c r="L78" i="36"/>
  <c r="N79" i="36"/>
  <c r="N80" i="36"/>
  <c r="G82" i="36"/>
  <c r="M82" i="36"/>
  <c r="O82" i="36" s="1"/>
  <c r="M83" i="36"/>
  <c r="G83" i="36"/>
  <c r="L85" i="36"/>
  <c r="L86" i="36"/>
  <c r="N90" i="36"/>
  <c r="F89" i="36"/>
  <c r="G92" i="36"/>
  <c r="M92" i="36"/>
  <c r="M93" i="36"/>
  <c r="G93" i="36"/>
  <c r="L95" i="36"/>
  <c r="L96" i="36"/>
  <c r="G100" i="36"/>
  <c r="M100" i="36"/>
  <c r="M101" i="36"/>
  <c r="G101" i="36"/>
  <c r="F6" i="43"/>
  <c r="E10" i="43"/>
  <c r="G10" i="43"/>
  <c r="E18" i="43"/>
  <c r="G18" i="43"/>
  <c r="G33" i="43"/>
  <c r="E33" i="43"/>
  <c r="E68" i="40"/>
  <c r="G18" i="36"/>
  <c r="M18" i="36"/>
  <c r="N26" i="36"/>
  <c r="F25" i="36"/>
  <c r="G28" i="36"/>
  <c r="M28" i="36"/>
  <c r="O28" i="36" s="1"/>
  <c r="M29" i="36"/>
  <c r="G29" i="36"/>
  <c r="M37" i="36"/>
  <c r="D36" i="36"/>
  <c r="E36" i="36" s="1"/>
  <c r="G37" i="36"/>
  <c r="N46" i="36"/>
  <c r="F45" i="36"/>
  <c r="G48" i="36"/>
  <c r="M48" i="36"/>
  <c r="M49" i="36"/>
  <c r="G49" i="36"/>
  <c r="J53" i="36"/>
  <c r="L54" i="36"/>
  <c r="G58" i="36"/>
  <c r="M58" i="36"/>
  <c r="O58" i="36" s="1"/>
  <c r="M59" i="36"/>
  <c r="G59" i="36"/>
  <c r="G66" i="36"/>
  <c r="M66" i="36"/>
  <c r="M67" i="36"/>
  <c r="G67" i="36"/>
  <c r="J68" i="36"/>
  <c r="L69" i="36"/>
  <c r="G74" i="36"/>
  <c r="M74" i="36"/>
  <c r="G76" i="36"/>
  <c r="M76" i="36"/>
  <c r="D75" i="36"/>
  <c r="E75" i="36" s="1"/>
  <c r="M77" i="36"/>
  <c r="G77" i="36"/>
  <c r="G84" i="36"/>
  <c r="M84" i="36"/>
  <c r="M85" i="36"/>
  <c r="G85" i="36"/>
  <c r="L90" i="36"/>
  <c r="I89" i="36"/>
  <c r="J89" i="36" s="1"/>
  <c r="G94" i="36"/>
  <c r="M94" i="36"/>
  <c r="M95" i="36"/>
  <c r="G95" i="36"/>
  <c r="N100" i="36"/>
  <c r="E12" i="43"/>
  <c r="G12" i="43"/>
  <c r="E20" i="43"/>
  <c r="G20" i="43"/>
  <c r="E25" i="40"/>
  <c r="G25" i="40"/>
  <c r="E45" i="40"/>
  <c r="G45" i="40"/>
  <c r="N8" i="36"/>
  <c r="F6" i="36"/>
  <c r="M19" i="36"/>
  <c r="O19" i="36" s="1"/>
  <c r="G19" i="36"/>
  <c r="G20" i="36"/>
  <c r="M20" i="36"/>
  <c r="M21" i="36"/>
  <c r="G21" i="36"/>
  <c r="G30" i="36"/>
  <c r="M30" i="36"/>
  <c r="M31" i="36"/>
  <c r="G31" i="36"/>
  <c r="M38" i="36"/>
  <c r="G38" i="36"/>
  <c r="G40" i="36"/>
  <c r="M40" i="36"/>
  <c r="O40" i="36" s="1"/>
  <c r="M41" i="36"/>
  <c r="G41" i="36"/>
  <c r="I45" i="36"/>
  <c r="J45" i="36" s="1"/>
  <c r="L46" i="36"/>
  <c r="G50" i="36"/>
  <c r="M50" i="36"/>
  <c r="M51" i="36"/>
  <c r="G51" i="36"/>
  <c r="G60" i="36"/>
  <c r="M60" i="36"/>
  <c r="M61" i="36"/>
  <c r="G61" i="36"/>
  <c r="M69" i="36"/>
  <c r="D68" i="36"/>
  <c r="E68" i="36" s="1"/>
  <c r="G69" i="36"/>
  <c r="N74" i="36"/>
  <c r="N76" i="36"/>
  <c r="F75" i="36"/>
  <c r="G78" i="36"/>
  <c r="M78" i="36"/>
  <c r="M79" i="36"/>
  <c r="G79" i="36"/>
  <c r="N83" i="36"/>
  <c r="N84" i="36"/>
  <c r="G86" i="36"/>
  <c r="M86" i="36"/>
  <c r="O86" i="36" s="1"/>
  <c r="M87" i="36"/>
  <c r="O87" i="36" s="1"/>
  <c r="G87" i="36"/>
  <c r="K89" i="36"/>
  <c r="L91" i="36"/>
  <c r="L92" i="36"/>
  <c r="N93" i="36"/>
  <c r="N94" i="36"/>
  <c r="G96" i="36"/>
  <c r="M96" i="36"/>
  <c r="M97" i="36"/>
  <c r="O97" i="36" s="1"/>
  <c r="G97" i="36"/>
  <c r="L99" i="36"/>
  <c r="L100" i="36"/>
  <c r="N101" i="36"/>
  <c r="E14" i="43"/>
  <c r="G14" i="43"/>
  <c r="E22" i="43"/>
  <c r="G22" i="43"/>
  <c r="N39" i="36"/>
  <c r="D6" i="43"/>
  <c r="A6" i="43" s="1"/>
  <c r="G31" i="43"/>
  <c r="G45" i="43"/>
  <c r="M7" i="40"/>
  <c r="O7" i="40" s="1"/>
  <c r="M8" i="40"/>
  <c r="O8" i="40" s="1"/>
  <c r="G8" i="40"/>
  <c r="G9" i="40"/>
  <c r="M9" i="40"/>
  <c r="O9" i="40" s="1"/>
  <c r="M10" i="40"/>
  <c r="O10" i="40" s="1"/>
  <c r="G10" i="40"/>
  <c r="G11" i="40"/>
  <c r="M11" i="40"/>
  <c r="O11" i="40" s="1"/>
  <c r="M12" i="40"/>
  <c r="O12" i="40" s="1"/>
  <c r="G12" i="40"/>
  <c r="G13" i="40"/>
  <c r="M13" i="40"/>
  <c r="O13" i="40" s="1"/>
  <c r="M14" i="40"/>
  <c r="O14" i="40" s="1"/>
  <c r="G14" i="40"/>
  <c r="G15" i="40"/>
  <c r="M15" i="40"/>
  <c r="O15" i="40" s="1"/>
  <c r="M16" i="40"/>
  <c r="O16" i="40" s="1"/>
  <c r="G16" i="40"/>
  <c r="G17" i="40"/>
  <c r="M17" i="40"/>
  <c r="O17" i="40" s="1"/>
  <c r="M18" i="40"/>
  <c r="O18" i="40" s="1"/>
  <c r="G18" i="40"/>
  <c r="G19" i="40"/>
  <c r="M19" i="40"/>
  <c r="O19" i="40" s="1"/>
  <c r="M20" i="40"/>
  <c r="O20" i="40" s="1"/>
  <c r="G20" i="40"/>
  <c r="G21" i="40"/>
  <c r="M21" i="40"/>
  <c r="O21" i="40" s="1"/>
  <c r="M22" i="40"/>
  <c r="O22" i="40" s="1"/>
  <c r="G22" i="40"/>
  <c r="G23" i="40"/>
  <c r="M23" i="40"/>
  <c r="O23" i="40" s="1"/>
  <c r="M24" i="40"/>
  <c r="G24" i="40"/>
  <c r="M54" i="40"/>
  <c r="O54" i="40" s="1"/>
  <c r="G54" i="40"/>
  <c r="G55" i="40"/>
  <c r="M55" i="40"/>
  <c r="O55" i="40" s="1"/>
  <c r="M56" i="40"/>
  <c r="O56" i="40" s="1"/>
  <c r="G56" i="40"/>
  <c r="G57" i="40"/>
  <c r="M57" i="40"/>
  <c r="O57" i="40" s="1"/>
  <c r="M58" i="40"/>
  <c r="O58" i="40" s="1"/>
  <c r="G58" i="40"/>
  <c r="G59" i="40"/>
  <c r="M59" i="40"/>
  <c r="O59" i="40" s="1"/>
  <c r="M60" i="40"/>
  <c r="O60" i="40" s="1"/>
  <c r="G60" i="40"/>
  <c r="G61" i="40"/>
  <c r="M61" i="40"/>
  <c r="O61" i="40" s="1"/>
  <c r="M62" i="40"/>
  <c r="O62" i="40" s="1"/>
  <c r="G62" i="40"/>
  <c r="G63" i="40"/>
  <c r="M63" i="40"/>
  <c r="O63" i="40" s="1"/>
  <c r="M64" i="40"/>
  <c r="O64" i="40" s="1"/>
  <c r="G64" i="40"/>
  <c r="G65" i="40"/>
  <c r="M65" i="40"/>
  <c r="O65" i="40" s="1"/>
  <c r="M66" i="40"/>
  <c r="O66" i="40" s="1"/>
  <c r="G66" i="40"/>
  <c r="G67" i="40"/>
  <c r="M67" i="40"/>
  <c r="O67" i="40" s="1"/>
  <c r="L76" i="40"/>
  <c r="N78" i="40"/>
  <c r="M80" i="40"/>
  <c r="O80" i="40" s="1"/>
  <c r="E80" i="40"/>
  <c r="G80" i="40"/>
  <c r="N82" i="40"/>
  <c r="M84" i="40"/>
  <c r="O84" i="40" s="1"/>
  <c r="E84" i="40"/>
  <c r="G84" i="40"/>
  <c r="N86" i="40"/>
  <c r="M88" i="40"/>
  <c r="O88" i="40" s="1"/>
  <c r="E88" i="40"/>
  <c r="G88" i="40"/>
  <c r="L90" i="40"/>
  <c r="I89" i="40"/>
  <c r="J89" i="40" s="1"/>
  <c r="N91" i="40"/>
  <c r="G93" i="40"/>
  <c r="M93" i="40"/>
  <c r="O93" i="40" s="1"/>
  <c r="E93" i="40"/>
  <c r="N95" i="40"/>
  <c r="G97" i="40"/>
  <c r="M97" i="40"/>
  <c r="O97" i="40" s="1"/>
  <c r="E97" i="40"/>
  <c r="N99" i="40"/>
  <c r="G101" i="40"/>
  <c r="M101" i="40"/>
  <c r="O101" i="40" s="1"/>
  <c r="E101" i="40"/>
  <c r="L7" i="39"/>
  <c r="I6" i="39"/>
  <c r="J6" i="39" s="1"/>
  <c r="N8" i="39"/>
  <c r="G10" i="39"/>
  <c r="M10" i="39"/>
  <c r="O10" i="39" s="1"/>
  <c r="E10" i="39"/>
  <c r="N12" i="39"/>
  <c r="G14" i="39"/>
  <c r="M14" i="39"/>
  <c r="O14" i="39" s="1"/>
  <c r="E14" i="39"/>
  <c r="N16" i="39"/>
  <c r="G18" i="39"/>
  <c r="M18" i="39"/>
  <c r="O18" i="39" s="1"/>
  <c r="E18" i="39"/>
  <c r="N20" i="39"/>
  <c r="G22" i="39"/>
  <c r="M22" i="39"/>
  <c r="O22" i="39" s="1"/>
  <c r="E22" i="39"/>
  <c r="N24" i="39"/>
  <c r="G26" i="39"/>
  <c r="M26" i="39"/>
  <c r="O26" i="39" s="1"/>
  <c r="E26" i="39"/>
  <c r="D25" i="39"/>
  <c r="K25" i="39"/>
  <c r="N25" i="39" s="1"/>
  <c r="N28" i="39"/>
  <c r="G30" i="39"/>
  <c r="M30" i="39"/>
  <c r="O30" i="39" s="1"/>
  <c r="E30" i="39"/>
  <c r="N32" i="39"/>
  <c r="G34" i="39"/>
  <c r="M34" i="39"/>
  <c r="O34" i="39" s="1"/>
  <c r="E34" i="39"/>
  <c r="M39" i="39"/>
  <c r="O39" i="39" s="1"/>
  <c r="E39" i="39"/>
  <c r="D36" i="39"/>
  <c r="G39" i="39"/>
  <c r="N41" i="39"/>
  <c r="M43" i="39"/>
  <c r="O43" i="39" s="1"/>
  <c r="E43" i="39"/>
  <c r="G43" i="39"/>
  <c r="M47" i="39"/>
  <c r="O47" i="39" s="1"/>
  <c r="E47" i="39"/>
  <c r="G47" i="39"/>
  <c r="N48" i="39"/>
  <c r="O48" i="39" s="1"/>
  <c r="L48" i="39"/>
  <c r="N49" i="39"/>
  <c r="M55" i="39"/>
  <c r="O55" i="39" s="1"/>
  <c r="E55" i="39"/>
  <c r="G55" i="39"/>
  <c r="N57" i="39"/>
  <c r="M59" i="39"/>
  <c r="O59" i="39" s="1"/>
  <c r="E59" i="39"/>
  <c r="G59" i="39"/>
  <c r="L76" i="39"/>
  <c r="I75" i="39"/>
  <c r="N83" i="39"/>
  <c r="M95" i="39"/>
  <c r="G95" i="39"/>
  <c r="E95" i="39"/>
  <c r="N101" i="39"/>
  <c r="O101" i="39" s="1"/>
  <c r="L101" i="39"/>
  <c r="E7" i="43"/>
  <c r="E11" i="43"/>
  <c r="E15" i="43"/>
  <c r="E19" i="43"/>
  <c r="E23" i="43"/>
  <c r="D25" i="43"/>
  <c r="A25" i="43" s="1"/>
  <c r="G28" i="43"/>
  <c r="G32" i="43"/>
  <c r="E37" i="43"/>
  <c r="E38" i="43"/>
  <c r="E39" i="43"/>
  <c r="E40" i="43"/>
  <c r="E41" i="43"/>
  <c r="E42" i="43"/>
  <c r="E43" i="43"/>
  <c r="E44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M26" i="40"/>
  <c r="O26" i="40" s="1"/>
  <c r="G26" i="40"/>
  <c r="G27" i="40"/>
  <c r="M27" i="40"/>
  <c r="O27" i="40" s="1"/>
  <c r="M28" i="40"/>
  <c r="O28" i="40" s="1"/>
  <c r="G28" i="40"/>
  <c r="G29" i="40"/>
  <c r="M29" i="40"/>
  <c r="O29" i="40" s="1"/>
  <c r="M30" i="40"/>
  <c r="O30" i="40" s="1"/>
  <c r="G30" i="40"/>
  <c r="G31" i="40"/>
  <c r="M31" i="40"/>
  <c r="O31" i="40" s="1"/>
  <c r="M32" i="40"/>
  <c r="O32" i="40" s="1"/>
  <c r="G32" i="40"/>
  <c r="G33" i="40"/>
  <c r="M33" i="40"/>
  <c r="O33" i="40" s="1"/>
  <c r="M34" i="40"/>
  <c r="O34" i="40" s="1"/>
  <c r="G34" i="40"/>
  <c r="G35" i="40"/>
  <c r="M35" i="40"/>
  <c r="O35" i="40" s="1"/>
  <c r="M36" i="40"/>
  <c r="G36" i="40"/>
  <c r="E36" i="40"/>
  <c r="N37" i="40"/>
  <c r="L46" i="40"/>
  <c r="G69" i="40"/>
  <c r="M69" i="40"/>
  <c r="O69" i="40" s="1"/>
  <c r="M70" i="40"/>
  <c r="O70" i="40" s="1"/>
  <c r="G70" i="40"/>
  <c r="G71" i="40"/>
  <c r="M71" i="40"/>
  <c r="O71" i="40" s="1"/>
  <c r="M72" i="40"/>
  <c r="O72" i="40" s="1"/>
  <c r="G72" i="40"/>
  <c r="G73" i="40"/>
  <c r="M73" i="40"/>
  <c r="O73" i="40" s="1"/>
  <c r="M74" i="40"/>
  <c r="O74" i="40" s="1"/>
  <c r="G74" i="40"/>
  <c r="N76" i="40"/>
  <c r="G77" i="40"/>
  <c r="M77" i="40"/>
  <c r="O77" i="40" s="1"/>
  <c r="E77" i="40"/>
  <c r="L78" i="40"/>
  <c r="N79" i="40"/>
  <c r="G81" i="40"/>
  <c r="M81" i="40"/>
  <c r="O81" i="40" s="1"/>
  <c r="E81" i="40"/>
  <c r="L82" i="40"/>
  <c r="N83" i="40"/>
  <c r="G85" i="40"/>
  <c r="M85" i="40"/>
  <c r="O85" i="40" s="1"/>
  <c r="E85" i="40"/>
  <c r="L86" i="40"/>
  <c r="N87" i="40"/>
  <c r="M90" i="40"/>
  <c r="E90" i="40"/>
  <c r="D89" i="40"/>
  <c r="G90" i="40"/>
  <c r="K89" i="40"/>
  <c r="K5" i="40" s="1"/>
  <c r="L91" i="40"/>
  <c r="N92" i="40"/>
  <c r="M94" i="40"/>
  <c r="O94" i="40" s="1"/>
  <c r="E94" i="40"/>
  <c r="G94" i="40"/>
  <c r="L95" i="40"/>
  <c r="N96" i="40"/>
  <c r="M98" i="40"/>
  <c r="O98" i="40" s="1"/>
  <c r="E98" i="40"/>
  <c r="G98" i="40"/>
  <c r="L99" i="40"/>
  <c r="N100" i="40"/>
  <c r="M7" i="39"/>
  <c r="O7" i="39" s="1"/>
  <c r="D6" i="39"/>
  <c r="L8" i="39"/>
  <c r="N9" i="39"/>
  <c r="M11" i="39"/>
  <c r="O11" i="39" s="1"/>
  <c r="E11" i="39"/>
  <c r="G11" i="39"/>
  <c r="L12" i="39"/>
  <c r="N13" i="39"/>
  <c r="M15" i="39"/>
  <c r="O15" i="39" s="1"/>
  <c r="E15" i="39"/>
  <c r="G15" i="39"/>
  <c r="L16" i="39"/>
  <c r="N17" i="39"/>
  <c r="M19" i="39"/>
  <c r="O19" i="39" s="1"/>
  <c r="E19" i="39"/>
  <c r="G19" i="39"/>
  <c r="L20" i="39"/>
  <c r="N21" i="39"/>
  <c r="M23" i="39"/>
  <c r="O23" i="39" s="1"/>
  <c r="E23" i="39"/>
  <c r="G23" i="39"/>
  <c r="L24" i="39"/>
  <c r="M27" i="39"/>
  <c r="O27" i="39" s="1"/>
  <c r="E27" i="39"/>
  <c r="G27" i="39"/>
  <c r="L28" i="39"/>
  <c r="N29" i="39"/>
  <c r="M31" i="39"/>
  <c r="O31" i="39" s="1"/>
  <c r="E31" i="39"/>
  <c r="G31" i="39"/>
  <c r="L32" i="39"/>
  <c r="N33" i="39"/>
  <c r="M35" i="39"/>
  <c r="O35" i="39" s="1"/>
  <c r="E35" i="39"/>
  <c r="G35" i="39"/>
  <c r="K36" i="39"/>
  <c r="L37" i="39"/>
  <c r="G40" i="39"/>
  <c r="M40" i="39"/>
  <c r="O40" i="39" s="1"/>
  <c r="E40" i="39"/>
  <c r="L41" i="39"/>
  <c r="N42" i="39"/>
  <c r="G44" i="39"/>
  <c r="M44" i="39"/>
  <c r="O44" i="39" s="1"/>
  <c r="E44" i="39"/>
  <c r="N46" i="39"/>
  <c r="L49" i="39"/>
  <c r="N50" i="39"/>
  <c r="G52" i="39"/>
  <c r="M52" i="39"/>
  <c r="E52" i="39"/>
  <c r="G56" i="39"/>
  <c r="M56" i="39"/>
  <c r="E56" i="39"/>
  <c r="L57" i="39"/>
  <c r="G60" i="39"/>
  <c r="M60" i="39"/>
  <c r="E60" i="39"/>
  <c r="M71" i="39"/>
  <c r="O71" i="39" s="1"/>
  <c r="G71" i="39"/>
  <c r="E71" i="39"/>
  <c r="M79" i="39"/>
  <c r="O79" i="39" s="1"/>
  <c r="G79" i="39"/>
  <c r="E79" i="39"/>
  <c r="L83" i="39"/>
  <c r="N87" i="39"/>
  <c r="N91" i="39"/>
  <c r="M99" i="39"/>
  <c r="O99" i="39" s="1"/>
  <c r="G99" i="39"/>
  <c r="E99" i="39"/>
  <c r="M8" i="46"/>
  <c r="O8" i="46" s="1"/>
  <c r="E8" i="46"/>
  <c r="D6" i="46"/>
  <c r="G8" i="46"/>
  <c r="E26" i="43"/>
  <c r="E28" i="43"/>
  <c r="E32" i="43"/>
  <c r="G34" i="43"/>
  <c r="G35" i="43"/>
  <c r="D36" i="43"/>
  <c r="A36" i="43" s="1"/>
  <c r="G46" i="43"/>
  <c r="G47" i="43"/>
  <c r="G48" i="43"/>
  <c r="G49" i="43"/>
  <c r="G50" i="43"/>
  <c r="G51" i="43"/>
  <c r="G52" i="43"/>
  <c r="D53" i="43"/>
  <c r="A53" i="43" s="1"/>
  <c r="G69" i="43"/>
  <c r="G70" i="43"/>
  <c r="G71" i="43"/>
  <c r="G72" i="43"/>
  <c r="G73" i="43"/>
  <c r="G74" i="43"/>
  <c r="D75" i="43"/>
  <c r="A75" i="43" s="1"/>
  <c r="G90" i="43"/>
  <c r="G91" i="43"/>
  <c r="G92" i="43"/>
  <c r="G93" i="43"/>
  <c r="G94" i="43"/>
  <c r="G95" i="43"/>
  <c r="G96" i="43"/>
  <c r="G97" i="43"/>
  <c r="G98" i="43"/>
  <c r="G99" i="43"/>
  <c r="G100" i="43"/>
  <c r="G101" i="43"/>
  <c r="I25" i="40"/>
  <c r="J25" i="40" s="1"/>
  <c r="E26" i="40"/>
  <c r="E27" i="40"/>
  <c r="E28" i="40"/>
  <c r="E29" i="40"/>
  <c r="E30" i="40"/>
  <c r="E31" i="40"/>
  <c r="E32" i="40"/>
  <c r="E33" i="40"/>
  <c r="E34" i="40"/>
  <c r="E35" i="40"/>
  <c r="G37" i="40"/>
  <c r="M37" i="40"/>
  <c r="M38" i="40"/>
  <c r="O38" i="40" s="1"/>
  <c r="G38" i="40"/>
  <c r="G39" i="40"/>
  <c r="M39" i="40"/>
  <c r="O39" i="40" s="1"/>
  <c r="M40" i="40"/>
  <c r="O40" i="40" s="1"/>
  <c r="G40" i="40"/>
  <c r="G41" i="40"/>
  <c r="M41" i="40"/>
  <c r="O41" i="40" s="1"/>
  <c r="M42" i="40"/>
  <c r="O42" i="40" s="1"/>
  <c r="G42" i="40"/>
  <c r="G43" i="40"/>
  <c r="M43" i="40"/>
  <c r="O43" i="40" s="1"/>
  <c r="M44" i="40"/>
  <c r="O44" i="40" s="1"/>
  <c r="G44" i="40"/>
  <c r="I68" i="40"/>
  <c r="E69" i="40"/>
  <c r="E70" i="40"/>
  <c r="E71" i="40"/>
  <c r="E72" i="40"/>
  <c r="E73" i="40"/>
  <c r="E74" i="40"/>
  <c r="M76" i="40"/>
  <c r="G76" i="40"/>
  <c r="M78" i="40"/>
  <c r="E78" i="40"/>
  <c r="G78" i="40"/>
  <c r="L79" i="40"/>
  <c r="M82" i="40"/>
  <c r="E82" i="40"/>
  <c r="G82" i="40"/>
  <c r="M86" i="40"/>
  <c r="E86" i="40"/>
  <c r="G86" i="40"/>
  <c r="L87" i="40"/>
  <c r="G91" i="40"/>
  <c r="M91" i="40"/>
  <c r="E91" i="40"/>
  <c r="G95" i="40"/>
  <c r="M95" i="40"/>
  <c r="E95" i="40"/>
  <c r="G99" i="40"/>
  <c r="M99" i="40"/>
  <c r="E99" i="40"/>
  <c r="G8" i="39"/>
  <c r="M8" i="39"/>
  <c r="E8" i="39"/>
  <c r="G12" i="39"/>
  <c r="M12" i="39"/>
  <c r="E12" i="39"/>
  <c r="G16" i="39"/>
  <c r="M16" i="39"/>
  <c r="E16" i="39"/>
  <c r="G20" i="39"/>
  <c r="M20" i="39"/>
  <c r="E20" i="39"/>
  <c r="G24" i="39"/>
  <c r="M24" i="39"/>
  <c r="E24" i="39"/>
  <c r="G28" i="39"/>
  <c r="M28" i="39"/>
  <c r="E28" i="39"/>
  <c r="G32" i="39"/>
  <c r="M32" i="39"/>
  <c r="E32" i="39"/>
  <c r="N38" i="39"/>
  <c r="O38" i="39" s="1"/>
  <c r="L38" i="39"/>
  <c r="M41" i="39"/>
  <c r="E41" i="39"/>
  <c r="G41" i="39"/>
  <c r="L46" i="39"/>
  <c r="I45" i="39"/>
  <c r="J45" i="39" s="1"/>
  <c r="M49" i="39"/>
  <c r="O49" i="39" s="1"/>
  <c r="E49" i="39"/>
  <c r="G49" i="39"/>
  <c r="L54" i="39"/>
  <c r="I53" i="39"/>
  <c r="J53" i="39" s="1"/>
  <c r="M57" i="39"/>
  <c r="E57" i="39"/>
  <c r="G57" i="39"/>
  <c r="M69" i="39"/>
  <c r="O69" i="39" s="1"/>
  <c r="E69" i="39"/>
  <c r="G69" i="39"/>
  <c r="D68" i="39"/>
  <c r="F68" i="39"/>
  <c r="N70" i="39"/>
  <c r="M77" i="39"/>
  <c r="O77" i="39" s="1"/>
  <c r="E77" i="39"/>
  <c r="D75" i="39"/>
  <c r="G77" i="39"/>
  <c r="M83" i="39"/>
  <c r="G83" i="39"/>
  <c r="E83" i="39"/>
  <c r="N95" i="39"/>
  <c r="F6" i="46"/>
  <c r="N7" i="46"/>
  <c r="M68" i="46"/>
  <c r="G68" i="46"/>
  <c r="E68" i="46"/>
  <c r="E75" i="46"/>
  <c r="M75" i="46"/>
  <c r="G75" i="46"/>
  <c r="G7" i="43"/>
  <c r="G30" i="43"/>
  <c r="E34" i="43"/>
  <c r="E35" i="43"/>
  <c r="E46" i="43"/>
  <c r="E47" i="43"/>
  <c r="E48" i="43"/>
  <c r="E49" i="43"/>
  <c r="E50" i="43"/>
  <c r="E51" i="43"/>
  <c r="E52" i="43"/>
  <c r="E69" i="43"/>
  <c r="E70" i="43"/>
  <c r="E71" i="43"/>
  <c r="E72" i="43"/>
  <c r="E73" i="43"/>
  <c r="E74" i="43"/>
  <c r="E90" i="43"/>
  <c r="E91" i="43"/>
  <c r="E92" i="43"/>
  <c r="E93" i="43"/>
  <c r="E95" i="43"/>
  <c r="E96" i="43"/>
  <c r="E97" i="43"/>
  <c r="E98" i="43"/>
  <c r="E99" i="43"/>
  <c r="E100" i="43"/>
  <c r="E101" i="43"/>
  <c r="D6" i="40"/>
  <c r="E37" i="40"/>
  <c r="E38" i="40"/>
  <c r="E39" i="40"/>
  <c r="E40" i="40"/>
  <c r="E41" i="40"/>
  <c r="M46" i="40"/>
  <c r="O46" i="40" s="1"/>
  <c r="G46" i="40"/>
  <c r="G47" i="40"/>
  <c r="M47" i="40"/>
  <c r="O47" i="40" s="1"/>
  <c r="M48" i="40"/>
  <c r="O48" i="40" s="1"/>
  <c r="G48" i="40"/>
  <c r="G49" i="40"/>
  <c r="M49" i="40"/>
  <c r="O49" i="40" s="1"/>
  <c r="M50" i="40"/>
  <c r="O50" i="40" s="1"/>
  <c r="G50" i="40"/>
  <c r="G51" i="40"/>
  <c r="M51" i="40"/>
  <c r="O51" i="40" s="1"/>
  <c r="M52" i="40"/>
  <c r="O52" i="40" s="1"/>
  <c r="G52" i="40"/>
  <c r="D53" i="40"/>
  <c r="E76" i="40"/>
  <c r="G79" i="40"/>
  <c r="M79" i="40"/>
  <c r="E79" i="40"/>
  <c r="G83" i="40"/>
  <c r="M83" i="40"/>
  <c r="O83" i="40" s="1"/>
  <c r="E83" i="40"/>
  <c r="G87" i="40"/>
  <c r="M87" i="40"/>
  <c r="E87" i="40"/>
  <c r="M92" i="40"/>
  <c r="E92" i="40"/>
  <c r="G92" i="40"/>
  <c r="M96" i="40"/>
  <c r="E96" i="40"/>
  <c r="G96" i="40"/>
  <c r="M100" i="40"/>
  <c r="E100" i="40"/>
  <c r="G100" i="40"/>
  <c r="L101" i="40"/>
  <c r="M9" i="39"/>
  <c r="E9" i="39"/>
  <c r="G9" i="39"/>
  <c r="L10" i="39"/>
  <c r="M13" i="39"/>
  <c r="E13" i="39"/>
  <c r="G13" i="39"/>
  <c r="L14" i="39"/>
  <c r="M17" i="39"/>
  <c r="E17" i="39"/>
  <c r="G17" i="39"/>
  <c r="L18" i="39"/>
  <c r="M21" i="39"/>
  <c r="E21" i="39"/>
  <c r="G21" i="39"/>
  <c r="L22" i="39"/>
  <c r="L26" i="39"/>
  <c r="I25" i="39"/>
  <c r="J25" i="39" s="1"/>
  <c r="M29" i="39"/>
  <c r="E29" i="39"/>
  <c r="G29" i="39"/>
  <c r="L30" i="39"/>
  <c r="M33" i="39"/>
  <c r="E33" i="39"/>
  <c r="G33" i="39"/>
  <c r="L39" i="39"/>
  <c r="I36" i="39"/>
  <c r="J36" i="39" s="1"/>
  <c r="G42" i="39"/>
  <c r="M42" i="39"/>
  <c r="E42" i="39"/>
  <c r="G46" i="39"/>
  <c r="M46" i="39"/>
  <c r="E46" i="39"/>
  <c r="D45" i="39"/>
  <c r="K45" i="39"/>
  <c r="N45" i="39" s="1"/>
  <c r="G50" i="39"/>
  <c r="M50" i="39"/>
  <c r="E50" i="39"/>
  <c r="N52" i="39"/>
  <c r="G54" i="39"/>
  <c r="M54" i="39"/>
  <c r="O54" i="39" s="1"/>
  <c r="E54" i="39"/>
  <c r="D53" i="39"/>
  <c r="K53" i="39"/>
  <c r="N53" i="39" s="1"/>
  <c r="L55" i="39"/>
  <c r="N56" i="39"/>
  <c r="G58" i="39"/>
  <c r="M58" i="39"/>
  <c r="O58" i="39" s="1"/>
  <c r="E58" i="39"/>
  <c r="L59" i="39"/>
  <c r="N60" i="39"/>
  <c r="N61" i="39"/>
  <c r="O61" i="39" s="1"/>
  <c r="L61" i="39"/>
  <c r="N63" i="39"/>
  <c r="O63" i="39" s="1"/>
  <c r="N65" i="39"/>
  <c r="O65" i="39" s="1"/>
  <c r="L65" i="39"/>
  <c r="N67" i="39"/>
  <c r="O67" i="39" s="1"/>
  <c r="M73" i="39"/>
  <c r="O73" i="39" s="1"/>
  <c r="E73" i="39"/>
  <c r="G73" i="39"/>
  <c r="N76" i="39"/>
  <c r="F75" i="39"/>
  <c r="N75" i="39" s="1"/>
  <c r="M87" i="39"/>
  <c r="G87" i="39"/>
  <c r="E87" i="39"/>
  <c r="F89" i="39"/>
  <c r="N89" i="39" s="1"/>
  <c r="N90" i="39"/>
  <c r="M91" i="39"/>
  <c r="G91" i="39"/>
  <c r="E91" i="39"/>
  <c r="D89" i="39"/>
  <c r="L95" i="39"/>
  <c r="L7" i="46"/>
  <c r="I6" i="46"/>
  <c r="J6" i="46" s="1"/>
  <c r="M36" i="46"/>
  <c r="G36" i="46"/>
  <c r="E36" i="46"/>
  <c r="E53" i="46"/>
  <c r="G53" i="46"/>
  <c r="F89" i="40"/>
  <c r="N89" i="40" s="1"/>
  <c r="F6" i="39"/>
  <c r="F36" i="39"/>
  <c r="N37" i="39"/>
  <c r="O37" i="39" s="1"/>
  <c r="N51" i="39"/>
  <c r="O51" i="39" s="1"/>
  <c r="G61" i="39"/>
  <c r="G65" i="39"/>
  <c r="I68" i="39"/>
  <c r="J68" i="39" s="1"/>
  <c r="K68" i="39"/>
  <c r="G70" i="39"/>
  <c r="M70" i="39"/>
  <c r="G74" i="39"/>
  <c r="M74" i="39"/>
  <c r="O74" i="39" s="1"/>
  <c r="G78" i="39"/>
  <c r="M78" i="39"/>
  <c r="O78" i="39" s="1"/>
  <c r="G82" i="39"/>
  <c r="M82" i="39"/>
  <c r="O82" i="39" s="1"/>
  <c r="G86" i="39"/>
  <c r="M86" i="39"/>
  <c r="O86" i="39" s="1"/>
  <c r="G90" i="39"/>
  <c r="M90" i="39"/>
  <c r="G94" i="39"/>
  <c r="M94" i="39"/>
  <c r="O94" i="39" s="1"/>
  <c r="G98" i="39"/>
  <c r="M98" i="39"/>
  <c r="O98" i="39" s="1"/>
  <c r="L26" i="46"/>
  <c r="M46" i="46"/>
  <c r="O46" i="46" s="1"/>
  <c r="G46" i="46"/>
  <c r="G47" i="46"/>
  <c r="M47" i="46"/>
  <c r="O47" i="46" s="1"/>
  <c r="M48" i="46"/>
  <c r="O48" i="46" s="1"/>
  <c r="G48" i="46"/>
  <c r="G49" i="46"/>
  <c r="M49" i="46"/>
  <c r="O49" i="46" s="1"/>
  <c r="M50" i="46"/>
  <c r="O50" i="46" s="1"/>
  <c r="G50" i="46"/>
  <c r="G51" i="46"/>
  <c r="M51" i="46"/>
  <c r="O51" i="46" s="1"/>
  <c r="M52" i="46"/>
  <c r="O52" i="46" s="1"/>
  <c r="G52" i="46"/>
  <c r="M90" i="46"/>
  <c r="O90" i="46" s="1"/>
  <c r="G90" i="46"/>
  <c r="G91" i="46"/>
  <c r="M91" i="46"/>
  <c r="O91" i="46" s="1"/>
  <c r="M92" i="46"/>
  <c r="O92" i="46" s="1"/>
  <c r="G92" i="46"/>
  <c r="G93" i="46"/>
  <c r="M93" i="46"/>
  <c r="O93" i="46" s="1"/>
  <c r="M94" i="46"/>
  <c r="O94" i="46" s="1"/>
  <c r="G94" i="46"/>
  <c r="G95" i="46"/>
  <c r="M95" i="46"/>
  <c r="O95" i="46" s="1"/>
  <c r="M96" i="46"/>
  <c r="O96" i="46" s="1"/>
  <c r="G96" i="46"/>
  <c r="G97" i="46"/>
  <c r="M97" i="46"/>
  <c r="O97" i="46" s="1"/>
  <c r="M98" i="46"/>
  <c r="O98" i="46" s="1"/>
  <c r="G98" i="46"/>
  <c r="G101" i="46"/>
  <c r="M101" i="46"/>
  <c r="E101" i="46"/>
  <c r="M9" i="41"/>
  <c r="E9" i="41"/>
  <c r="G9" i="41"/>
  <c r="M13" i="41"/>
  <c r="E13" i="41"/>
  <c r="G13" i="41"/>
  <c r="M17" i="41"/>
  <c r="E17" i="41"/>
  <c r="G17" i="41"/>
  <c r="M21" i="41"/>
  <c r="E21" i="41"/>
  <c r="G21" i="41"/>
  <c r="L26" i="41"/>
  <c r="I25" i="41"/>
  <c r="J25" i="41" s="1"/>
  <c r="M29" i="41"/>
  <c r="E29" i="41"/>
  <c r="G29" i="41"/>
  <c r="M33" i="41"/>
  <c r="E33" i="41"/>
  <c r="G33" i="41"/>
  <c r="G38" i="41"/>
  <c r="M38" i="41"/>
  <c r="E38" i="41"/>
  <c r="G42" i="41"/>
  <c r="M42" i="41"/>
  <c r="E42" i="41"/>
  <c r="G46" i="41"/>
  <c r="M46" i="41"/>
  <c r="E46" i="41"/>
  <c r="D45" i="41"/>
  <c r="G50" i="41"/>
  <c r="M50" i="41"/>
  <c r="E50" i="41"/>
  <c r="M55" i="41"/>
  <c r="E55" i="41"/>
  <c r="G55" i="41"/>
  <c r="M59" i="41"/>
  <c r="E59" i="41"/>
  <c r="G59" i="41"/>
  <c r="G62" i="41"/>
  <c r="M62" i="41"/>
  <c r="O62" i="41" s="1"/>
  <c r="E62" i="41"/>
  <c r="G72" i="41"/>
  <c r="M72" i="41"/>
  <c r="E72" i="41"/>
  <c r="M80" i="41"/>
  <c r="O80" i="41" s="1"/>
  <c r="E80" i="41"/>
  <c r="G80" i="41"/>
  <c r="E61" i="39"/>
  <c r="G64" i="39"/>
  <c r="M64" i="39"/>
  <c r="O64" i="39" s="1"/>
  <c r="E65" i="39"/>
  <c r="E70" i="39"/>
  <c r="E74" i="39"/>
  <c r="E78" i="39"/>
  <c r="M81" i="39"/>
  <c r="O81" i="39" s="1"/>
  <c r="G81" i="39"/>
  <c r="G85" i="39"/>
  <c r="G93" i="39"/>
  <c r="G97" i="39"/>
  <c r="G101" i="39"/>
  <c r="G9" i="46"/>
  <c r="M9" i="46"/>
  <c r="O9" i="46" s="1"/>
  <c r="M10" i="46"/>
  <c r="O10" i="46" s="1"/>
  <c r="G10" i="46"/>
  <c r="G11" i="46"/>
  <c r="M11" i="46"/>
  <c r="O11" i="46" s="1"/>
  <c r="M12" i="46"/>
  <c r="O12" i="46" s="1"/>
  <c r="G12" i="46"/>
  <c r="G13" i="46"/>
  <c r="M13" i="46"/>
  <c r="O13" i="46" s="1"/>
  <c r="M14" i="46"/>
  <c r="O14" i="46" s="1"/>
  <c r="G14" i="46"/>
  <c r="G15" i="46"/>
  <c r="M15" i="46"/>
  <c r="O15" i="46" s="1"/>
  <c r="M16" i="46"/>
  <c r="O16" i="46" s="1"/>
  <c r="G16" i="46"/>
  <c r="G17" i="46"/>
  <c r="M17" i="46"/>
  <c r="O17" i="46" s="1"/>
  <c r="M18" i="46"/>
  <c r="O18" i="46" s="1"/>
  <c r="G18" i="46"/>
  <c r="G19" i="46"/>
  <c r="M19" i="46"/>
  <c r="O19" i="46" s="1"/>
  <c r="M20" i="46"/>
  <c r="O20" i="46" s="1"/>
  <c r="G20" i="46"/>
  <c r="G21" i="46"/>
  <c r="M21" i="46"/>
  <c r="O21" i="46" s="1"/>
  <c r="M22" i="46"/>
  <c r="O22" i="46" s="1"/>
  <c r="G22" i="46"/>
  <c r="G23" i="46"/>
  <c r="M23" i="46"/>
  <c r="O23" i="46" s="1"/>
  <c r="M24" i="46"/>
  <c r="O24" i="46" s="1"/>
  <c r="G24" i="46"/>
  <c r="E25" i="46"/>
  <c r="M25" i="46"/>
  <c r="G25" i="46"/>
  <c r="N26" i="46"/>
  <c r="E46" i="46"/>
  <c r="M54" i="46"/>
  <c r="O54" i="46" s="1"/>
  <c r="G54" i="46"/>
  <c r="G55" i="46"/>
  <c r="M55" i="46"/>
  <c r="O55" i="46" s="1"/>
  <c r="M56" i="46"/>
  <c r="O56" i="46" s="1"/>
  <c r="G56" i="46"/>
  <c r="G57" i="46"/>
  <c r="M57" i="46"/>
  <c r="O57" i="46" s="1"/>
  <c r="M58" i="46"/>
  <c r="O58" i="46" s="1"/>
  <c r="G58" i="46"/>
  <c r="G59" i="46"/>
  <c r="M59" i="46"/>
  <c r="O59" i="46" s="1"/>
  <c r="M60" i="46"/>
  <c r="O60" i="46" s="1"/>
  <c r="G60" i="46"/>
  <c r="G61" i="46"/>
  <c r="M61" i="46"/>
  <c r="O61" i="46" s="1"/>
  <c r="M62" i="46"/>
  <c r="O62" i="46" s="1"/>
  <c r="G62" i="46"/>
  <c r="G63" i="46"/>
  <c r="M63" i="46"/>
  <c r="O63" i="46" s="1"/>
  <c r="M64" i="46"/>
  <c r="O64" i="46" s="1"/>
  <c r="G64" i="46"/>
  <c r="G65" i="46"/>
  <c r="M65" i="46"/>
  <c r="O65" i="46" s="1"/>
  <c r="M66" i="46"/>
  <c r="O66" i="46" s="1"/>
  <c r="G66" i="46"/>
  <c r="G67" i="46"/>
  <c r="M67" i="46"/>
  <c r="O67" i="46" s="1"/>
  <c r="I89" i="46"/>
  <c r="J89" i="46" s="1"/>
  <c r="E90" i="46"/>
  <c r="E91" i="46"/>
  <c r="E92" i="46"/>
  <c r="E93" i="46"/>
  <c r="E94" i="46"/>
  <c r="E95" i="46"/>
  <c r="E96" i="46"/>
  <c r="E97" i="46"/>
  <c r="E98" i="46"/>
  <c r="L99" i="46"/>
  <c r="N100" i="46"/>
  <c r="L7" i="41"/>
  <c r="I6" i="41"/>
  <c r="J6" i="41" s="1"/>
  <c r="N8" i="41"/>
  <c r="G10" i="41"/>
  <c r="M10" i="41"/>
  <c r="O10" i="41" s="1"/>
  <c r="E10" i="41"/>
  <c r="L11" i="41"/>
  <c r="N12" i="41"/>
  <c r="G14" i="41"/>
  <c r="M14" i="41"/>
  <c r="O14" i="41" s="1"/>
  <c r="E14" i="41"/>
  <c r="L15" i="41"/>
  <c r="N16" i="41"/>
  <c r="G18" i="41"/>
  <c r="M18" i="41"/>
  <c r="O18" i="41" s="1"/>
  <c r="E18" i="41"/>
  <c r="L19" i="41"/>
  <c r="N20" i="41"/>
  <c r="G22" i="41"/>
  <c r="M22" i="41"/>
  <c r="O22" i="41" s="1"/>
  <c r="E22" i="41"/>
  <c r="L23" i="41"/>
  <c r="N24" i="41"/>
  <c r="G26" i="41"/>
  <c r="M26" i="41"/>
  <c r="O26" i="41" s="1"/>
  <c r="E26" i="41"/>
  <c r="D25" i="41"/>
  <c r="K25" i="41"/>
  <c r="N25" i="41" s="1"/>
  <c r="L27" i="41"/>
  <c r="N28" i="41"/>
  <c r="G30" i="41"/>
  <c r="M30" i="41"/>
  <c r="O30" i="41" s="1"/>
  <c r="E30" i="41"/>
  <c r="L31" i="41"/>
  <c r="N32" i="41"/>
  <c r="G34" i="41"/>
  <c r="M34" i="41"/>
  <c r="O34" i="41" s="1"/>
  <c r="E34" i="41"/>
  <c r="L35" i="41"/>
  <c r="N37" i="41"/>
  <c r="M39" i="41"/>
  <c r="O39" i="41" s="1"/>
  <c r="E39" i="41"/>
  <c r="G39" i="41"/>
  <c r="L40" i="41"/>
  <c r="N41" i="41"/>
  <c r="M43" i="41"/>
  <c r="O43" i="41" s="1"/>
  <c r="E43" i="41"/>
  <c r="G43" i="41"/>
  <c r="L44" i="41"/>
  <c r="M47" i="41"/>
  <c r="O47" i="41" s="1"/>
  <c r="E47" i="41"/>
  <c r="G47" i="41"/>
  <c r="L48" i="41"/>
  <c r="N49" i="41"/>
  <c r="M51" i="41"/>
  <c r="O51" i="41" s="1"/>
  <c r="E51" i="41"/>
  <c r="G51" i="41"/>
  <c r="L52" i="41"/>
  <c r="N54" i="41"/>
  <c r="G56" i="41"/>
  <c r="M56" i="41"/>
  <c r="O56" i="41" s="1"/>
  <c r="E56" i="41"/>
  <c r="L57" i="41"/>
  <c r="N58" i="41"/>
  <c r="G60" i="41"/>
  <c r="M60" i="41"/>
  <c r="O60" i="41" s="1"/>
  <c r="E60" i="41"/>
  <c r="L64" i="41"/>
  <c r="L66" i="41"/>
  <c r="G70" i="41"/>
  <c r="M70" i="41"/>
  <c r="E70" i="41"/>
  <c r="N72" i="41"/>
  <c r="M76" i="41"/>
  <c r="O76" i="41" s="1"/>
  <c r="E76" i="41"/>
  <c r="G76" i="41"/>
  <c r="D75" i="41"/>
  <c r="I75" i="41"/>
  <c r="J75" i="41" s="1"/>
  <c r="L77" i="41"/>
  <c r="G63" i="39"/>
  <c r="G67" i="39"/>
  <c r="G72" i="39"/>
  <c r="M72" i="39"/>
  <c r="O72" i="39" s="1"/>
  <c r="G76" i="39"/>
  <c r="M76" i="39"/>
  <c r="G80" i="39"/>
  <c r="M80" i="39"/>
  <c r="O80" i="39" s="1"/>
  <c r="G84" i="39"/>
  <c r="M84" i="39"/>
  <c r="O84" i="39" s="1"/>
  <c r="E85" i="39"/>
  <c r="G88" i="39"/>
  <c r="M88" i="39"/>
  <c r="O88" i="39" s="1"/>
  <c r="G92" i="39"/>
  <c r="M92" i="39"/>
  <c r="O92" i="39" s="1"/>
  <c r="E93" i="39"/>
  <c r="G96" i="39"/>
  <c r="M96" i="39"/>
  <c r="O96" i="39" s="1"/>
  <c r="E97" i="39"/>
  <c r="G100" i="39"/>
  <c r="M100" i="39"/>
  <c r="O100" i="39" s="1"/>
  <c r="E101" i="39"/>
  <c r="E9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M26" i="46"/>
  <c r="G26" i="46"/>
  <c r="G27" i="46"/>
  <c r="M27" i="46"/>
  <c r="O27" i="46" s="1"/>
  <c r="M28" i="46"/>
  <c r="O28" i="46" s="1"/>
  <c r="G28" i="46"/>
  <c r="G29" i="46"/>
  <c r="M29" i="46"/>
  <c r="O29" i="46" s="1"/>
  <c r="M30" i="46"/>
  <c r="O30" i="46" s="1"/>
  <c r="G30" i="46"/>
  <c r="G31" i="46"/>
  <c r="M31" i="46"/>
  <c r="O31" i="46" s="1"/>
  <c r="M32" i="46"/>
  <c r="O32" i="46" s="1"/>
  <c r="G32" i="46"/>
  <c r="G33" i="46"/>
  <c r="M33" i="46"/>
  <c r="O33" i="46" s="1"/>
  <c r="M34" i="46"/>
  <c r="O34" i="46" s="1"/>
  <c r="G34" i="46"/>
  <c r="G35" i="46"/>
  <c r="M35" i="46"/>
  <c r="O35" i="46" s="1"/>
  <c r="I53" i="46"/>
  <c r="E54" i="46"/>
  <c r="E55" i="46"/>
  <c r="E56" i="46"/>
  <c r="E57" i="46"/>
  <c r="E58" i="46"/>
  <c r="E59" i="46"/>
  <c r="E60" i="46"/>
  <c r="E61" i="46"/>
  <c r="E62" i="46"/>
  <c r="E63" i="46"/>
  <c r="E64" i="46"/>
  <c r="G69" i="46"/>
  <c r="M69" i="46"/>
  <c r="O69" i="46" s="1"/>
  <c r="M70" i="46"/>
  <c r="O70" i="46" s="1"/>
  <c r="G70" i="46"/>
  <c r="G71" i="46"/>
  <c r="M71" i="46"/>
  <c r="O71" i="46" s="1"/>
  <c r="M72" i="46"/>
  <c r="O72" i="46" s="1"/>
  <c r="G72" i="46"/>
  <c r="G73" i="46"/>
  <c r="M73" i="46"/>
  <c r="O73" i="46" s="1"/>
  <c r="M74" i="46"/>
  <c r="O74" i="46" s="1"/>
  <c r="G74" i="46"/>
  <c r="G99" i="46"/>
  <c r="M99" i="46"/>
  <c r="O99" i="46" s="1"/>
  <c r="E99" i="46"/>
  <c r="L100" i="46"/>
  <c r="N101" i="46"/>
  <c r="M7" i="41"/>
  <c r="O7" i="41" s="1"/>
  <c r="D6" i="41"/>
  <c r="L8" i="41"/>
  <c r="N9" i="41"/>
  <c r="M11" i="41"/>
  <c r="O11" i="41" s="1"/>
  <c r="E11" i="41"/>
  <c r="G11" i="41"/>
  <c r="L12" i="41"/>
  <c r="N13" i="41"/>
  <c r="M15" i="41"/>
  <c r="O15" i="41" s="1"/>
  <c r="E15" i="41"/>
  <c r="G15" i="41"/>
  <c r="L16" i="41"/>
  <c r="N17" i="41"/>
  <c r="M19" i="41"/>
  <c r="O19" i="41" s="1"/>
  <c r="E19" i="41"/>
  <c r="G19" i="41"/>
  <c r="L20" i="41"/>
  <c r="N21" i="41"/>
  <c r="M23" i="41"/>
  <c r="O23" i="41" s="1"/>
  <c r="E23" i="41"/>
  <c r="G23" i="41"/>
  <c r="L24" i="41"/>
  <c r="M27" i="41"/>
  <c r="O27" i="41" s="1"/>
  <c r="E27" i="41"/>
  <c r="G27" i="41"/>
  <c r="L28" i="41"/>
  <c r="N29" i="41"/>
  <c r="M31" i="41"/>
  <c r="O31" i="41" s="1"/>
  <c r="E31" i="41"/>
  <c r="G31" i="41"/>
  <c r="L32" i="41"/>
  <c r="N33" i="41"/>
  <c r="M35" i="41"/>
  <c r="O35" i="41" s="1"/>
  <c r="E35" i="41"/>
  <c r="G35" i="41"/>
  <c r="L37" i="41"/>
  <c r="I36" i="41"/>
  <c r="J36" i="41" s="1"/>
  <c r="N38" i="41"/>
  <c r="G40" i="41"/>
  <c r="M40" i="41"/>
  <c r="O40" i="41" s="1"/>
  <c r="E40" i="41"/>
  <c r="L41" i="41"/>
  <c r="N42" i="41"/>
  <c r="G44" i="41"/>
  <c r="M44" i="41"/>
  <c r="O44" i="41" s="1"/>
  <c r="E44" i="41"/>
  <c r="N46" i="41"/>
  <c r="G48" i="41"/>
  <c r="M48" i="41"/>
  <c r="O48" i="41" s="1"/>
  <c r="E48" i="41"/>
  <c r="N50" i="41"/>
  <c r="G52" i="41"/>
  <c r="M52" i="41"/>
  <c r="O52" i="41" s="1"/>
  <c r="E52" i="41"/>
  <c r="L54" i="41"/>
  <c r="I53" i="41"/>
  <c r="J53" i="41" s="1"/>
  <c r="N55" i="41"/>
  <c r="M57" i="41"/>
  <c r="O57" i="41" s="1"/>
  <c r="E57" i="41"/>
  <c r="G57" i="41"/>
  <c r="N59" i="41"/>
  <c r="M61" i="41"/>
  <c r="O61" i="41" s="1"/>
  <c r="E61" i="41"/>
  <c r="G61" i="41"/>
  <c r="G64" i="41"/>
  <c r="M64" i="41"/>
  <c r="E64" i="41"/>
  <c r="G66" i="41"/>
  <c r="M66" i="41"/>
  <c r="E66" i="41"/>
  <c r="L69" i="41"/>
  <c r="I68" i="41"/>
  <c r="N70" i="41"/>
  <c r="F68" i="41"/>
  <c r="N68" i="41" s="1"/>
  <c r="M73" i="41"/>
  <c r="O73" i="41" s="1"/>
  <c r="N74" i="41"/>
  <c r="O74" i="41" s="1"/>
  <c r="M89" i="41"/>
  <c r="G89" i="41"/>
  <c r="E89" i="41"/>
  <c r="G62" i="39"/>
  <c r="M62" i="39"/>
  <c r="O62" i="39" s="1"/>
  <c r="E63" i="39"/>
  <c r="G66" i="39"/>
  <c r="M66" i="39"/>
  <c r="O66" i="39" s="1"/>
  <c r="E67" i="39"/>
  <c r="E72" i="39"/>
  <c r="E76" i="39"/>
  <c r="E80" i="39"/>
  <c r="E84" i="39"/>
  <c r="E88" i="39"/>
  <c r="I89" i="39"/>
  <c r="E92" i="39"/>
  <c r="E96" i="39"/>
  <c r="E100" i="39"/>
  <c r="M7" i="46"/>
  <c r="G37" i="46"/>
  <c r="M37" i="46"/>
  <c r="O37" i="46" s="1"/>
  <c r="M38" i="46"/>
  <c r="O38" i="46" s="1"/>
  <c r="G38" i="46"/>
  <c r="G39" i="46"/>
  <c r="M39" i="46"/>
  <c r="O39" i="46" s="1"/>
  <c r="M40" i="46"/>
  <c r="O40" i="46" s="1"/>
  <c r="G40" i="46"/>
  <c r="G41" i="46"/>
  <c r="M41" i="46"/>
  <c r="O41" i="46" s="1"/>
  <c r="M42" i="46"/>
  <c r="O42" i="46" s="1"/>
  <c r="G42" i="46"/>
  <c r="G43" i="46"/>
  <c r="M43" i="46"/>
  <c r="O43" i="46" s="1"/>
  <c r="M44" i="46"/>
  <c r="O44" i="46" s="1"/>
  <c r="G44" i="46"/>
  <c r="D45" i="46"/>
  <c r="M76" i="46"/>
  <c r="O76" i="46" s="1"/>
  <c r="G76" i="46"/>
  <c r="G77" i="46"/>
  <c r="M77" i="46"/>
  <c r="O77" i="46" s="1"/>
  <c r="M78" i="46"/>
  <c r="O78" i="46" s="1"/>
  <c r="G78" i="46"/>
  <c r="G79" i="46"/>
  <c r="M79" i="46"/>
  <c r="O79" i="46" s="1"/>
  <c r="M80" i="46"/>
  <c r="O80" i="46" s="1"/>
  <c r="G80" i="46"/>
  <c r="G81" i="46"/>
  <c r="M81" i="46"/>
  <c r="O81" i="46" s="1"/>
  <c r="M82" i="46"/>
  <c r="O82" i="46" s="1"/>
  <c r="G82" i="46"/>
  <c r="G83" i="46"/>
  <c r="M83" i="46"/>
  <c r="O83" i="46" s="1"/>
  <c r="M84" i="46"/>
  <c r="O84" i="46" s="1"/>
  <c r="G84" i="46"/>
  <c r="G85" i="46"/>
  <c r="M85" i="46"/>
  <c r="O85" i="46" s="1"/>
  <c r="M86" i="46"/>
  <c r="O86" i="46" s="1"/>
  <c r="G86" i="46"/>
  <c r="G87" i="46"/>
  <c r="M87" i="46"/>
  <c r="O87" i="46" s="1"/>
  <c r="M88" i="46"/>
  <c r="O88" i="46" s="1"/>
  <c r="G88" i="46"/>
  <c r="D89" i="46"/>
  <c r="M100" i="46"/>
  <c r="E100" i="46"/>
  <c r="G100" i="46"/>
  <c r="L101" i="46"/>
  <c r="G8" i="41"/>
  <c r="M8" i="41"/>
  <c r="E8" i="41"/>
  <c r="L9" i="41"/>
  <c r="G12" i="41"/>
  <c r="M12" i="41"/>
  <c r="E12" i="41"/>
  <c r="L13" i="41"/>
  <c r="G16" i="41"/>
  <c r="M16" i="41"/>
  <c r="E16" i="41"/>
  <c r="L17" i="41"/>
  <c r="G20" i="41"/>
  <c r="M20" i="41"/>
  <c r="E20" i="41"/>
  <c r="L21" i="41"/>
  <c r="G24" i="41"/>
  <c r="M24" i="41"/>
  <c r="E24" i="41"/>
  <c r="G28" i="41"/>
  <c r="M28" i="41"/>
  <c r="E28" i="41"/>
  <c r="L29" i="41"/>
  <c r="G32" i="41"/>
  <c r="M32" i="41"/>
  <c r="E32" i="41"/>
  <c r="L33" i="41"/>
  <c r="M37" i="41"/>
  <c r="E37" i="41"/>
  <c r="D36" i="41"/>
  <c r="G37" i="41"/>
  <c r="K36" i="41"/>
  <c r="L38" i="41"/>
  <c r="M41" i="41"/>
  <c r="E41" i="41"/>
  <c r="G41" i="41"/>
  <c r="L42" i="41"/>
  <c r="N45" i="41"/>
  <c r="L46" i="41"/>
  <c r="I45" i="41"/>
  <c r="M49" i="41"/>
  <c r="E49" i="41"/>
  <c r="G49" i="41"/>
  <c r="L50" i="41"/>
  <c r="G54" i="41"/>
  <c r="M54" i="41"/>
  <c r="E54" i="41"/>
  <c r="D53" i="41"/>
  <c r="K53" i="41"/>
  <c r="L55" i="41"/>
  <c r="G58" i="41"/>
  <c r="M58" i="41"/>
  <c r="E58" i="41"/>
  <c r="L59" i="41"/>
  <c r="O63" i="41"/>
  <c r="N64" i="41"/>
  <c r="F53" i="41"/>
  <c r="N66" i="41"/>
  <c r="M69" i="41"/>
  <c r="O69" i="41" s="1"/>
  <c r="O71" i="41"/>
  <c r="L72" i="41"/>
  <c r="M78" i="41"/>
  <c r="O78" i="41" s="1"/>
  <c r="E78" i="41"/>
  <c r="G78" i="41"/>
  <c r="L82" i="41"/>
  <c r="F36" i="41"/>
  <c r="E74" i="41"/>
  <c r="M82" i="41"/>
  <c r="O82" i="41" s="1"/>
  <c r="G82" i="41"/>
  <c r="O86" i="41"/>
  <c r="G86" i="41"/>
  <c r="L90" i="41"/>
  <c r="M101" i="41"/>
  <c r="G101" i="41"/>
  <c r="E7" i="47"/>
  <c r="D6" i="47"/>
  <c r="G7" i="47"/>
  <c r="M7" i="47"/>
  <c r="E9" i="47"/>
  <c r="G9" i="47"/>
  <c r="M9" i="47"/>
  <c r="O9" i="47" s="1"/>
  <c r="E11" i="47"/>
  <c r="G11" i="47"/>
  <c r="M11" i="47"/>
  <c r="O11" i="47" s="1"/>
  <c r="E13" i="47"/>
  <c r="G13" i="47"/>
  <c r="M13" i="47"/>
  <c r="O13" i="47" s="1"/>
  <c r="E15" i="47"/>
  <c r="G15" i="47"/>
  <c r="M15" i="47"/>
  <c r="O15" i="47" s="1"/>
  <c r="E17" i="47"/>
  <c r="G17" i="47"/>
  <c r="M17" i="47"/>
  <c r="O17" i="47" s="1"/>
  <c r="E19" i="47"/>
  <c r="G19" i="47"/>
  <c r="M19" i="47"/>
  <c r="O19" i="47" s="1"/>
  <c r="E21" i="47"/>
  <c r="G21" i="47"/>
  <c r="M21" i="47"/>
  <c r="O21" i="47" s="1"/>
  <c r="E27" i="47"/>
  <c r="G27" i="47"/>
  <c r="M27" i="47"/>
  <c r="O27" i="47" s="1"/>
  <c r="G28" i="47"/>
  <c r="E33" i="47"/>
  <c r="G33" i="47"/>
  <c r="M33" i="47"/>
  <c r="O33" i="47" s="1"/>
  <c r="K36" i="47"/>
  <c r="N38" i="47"/>
  <c r="F36" i="47"/>
  <c r="E39" i="47"/>
  <c r="G39" i="47"/>
  <c r="M39" i="47"/>
  <c r="O39" i="47" s="1"/>
  <c r="G42" i="47"/>
  <c r="M44" i="47"/>
  <c r="O44" i="47" s="1"/>
  <c r="L44" i="47"/>
  <c r="G46" i="47"/>
  <c r="M48" i="47"/>
  <c r="O48" i="47" s="1"/>
  <c r="L48" i="47"/>
  <c r="E51" i="47"/>
  <c r="G51" i="47"/>
  <c r="M51" i="47"/>
  <c r="O51" i="47" s="1"/>
  <c r="N54" i="47"/>
  <c r="F53" i="47"/>
  <c r="E55" i="47"/>
  <c r="G55" i="47"/>
  <c r="D53" i="47"/>
  <c r="M55" i="47"/>
  <c r="O55" i="47" s="1"/>
  <c r="G56" i="47"/>
  <c r="O56" i="47"/>
  <c r="G58" i="47"/>
  <c r="O58" i="47"/>
  <c r="G60" i="47"/>
  <c r="O60" i="47"/>
  <c r="G62" i="47"/>
  <c r="O62" i="47"/>
  <c r="O66" i="47"/>
  <c r="O67" i="47"/>
  <c r="L67" i="47"/>
  <c r="K53" i="47"/>
  <c r="M71" i="47"/>
  <c r="O71" i="47" s="1"/>
  <c r="G71" i="47"/>
  <c r="E71" i="47"/>
  <c r="L76" i="47"/>
  <c r="I75" i="47"/>
  <c r="J75" i="47" s="1"/>
  <c r="L79" i="47"/>
  <c r="N83" i="47"/>
  <c r="N97" i="47"/>
  <c r="O97" i="47" s="1"/>
  <c r="L97" i="47"/>
  <c r="N101" i="47"/>
  <c r="O101" i="47" s="1"/>
  <c r="L101" i="47"/>
  <c r="F5" i="42"/>
  <c r="E29" i="42"/>
  <c r="G29" i="42"/>
  <c r="G63" i="41"/>
  <c r="G65" i="41"/>
  <c r="G67" i="41"/>
  <c r="G69" i="41"/>
  <c r="G71" i="41"/>
  <c r="G73" i="41"/>
  <c r="K75" i="41"/>
  <c r="G77" i="41"/>
  <c r="M77" i="41"/>
  <c r="O77" i="41" s="1"/>
  <c r="G81" i="41"/>
  <c r="M81" i="41"/>
  <c r="O81" i="41" s="1"/>
  <c r="M85" i="41"/>
  <c r="O85" i="41" s="1"/>
  <c r="E86" i="41"/>
  <c r="M87" i="41"/>
  <c r="O87" i="41" s="1"/>
  <c r="G87" i="41"/>
  <c r="G88" i="41"/>
  <c r="M88" i="41"/>
  <c r="O88" i="41" s="1"/>
  <c r="E98" i="41"/>
  <c r="G98" i="41"/>
  <c r="M98" i="41"/>
  <c r="O98" i="41" s="1"/>
  <c r="E101" i="41"/>
  <c r="N7" i="47"/>
  <c r="L22" i="47"/>
  <c r="O24" i="47"/>
  <c r="D25" i="47"/>
  <c r="G26" i="47"/>
  <c r="K25" i="47"/>
  <c r="L30" i="47"/>
  <c r="M32" i="47"/>
  <c r="O32" i="47" s="1"/>
  <c r="L32" i="47"/>
  <c r="E35" i="47"/>
  <c r="G35" i="47"/>
  <c r="M35" i="47"/>
  <c r="L35" i="47"/>
  <c r="N37" i="47"/>
  <c r="M38" i="47"/>
  <c r="L38" i="47"/>
  <c r="E41" i="47"/>
  <c r="G41" i="47"/>
  <c r="M41" i="47"/>
  <c r="L41" i="47"/>
  <c r="N49" i="47"/>
  <c r="M50" i="47"/>
  <c r="O50" i="47" s="1"/>
  <c r="L50" i="47"/>
  <c r="M54" i="47"/>
  <c r="L54" i="47"/>
  <c r="I53" i="47"/>
  <c r="J53" i="47" s="1"/>
  <c r="M69" i="47"/>
  <c r="O69" i="47" s="1"/>
  <c r="E69" i="47"/>
  <c r="G69" i="47"/>
  <c r="D68" i="47"/>
  <c r="F68" i="47"/>
  <c r="N70" i="47"/>
  <c r="M79" i="47"/>
  <c r="G79" i="47"/>
  <c r="D75" i="47"/>
  <c r="E79" i="47"/>
  <c r="K75" i="47"/>
  <c r="L83" i="47"/>
  <c r="M95" i="47"/>
  <c r="G95" i="47"/>
  <c r="E95" i="47"/>
  <c r="E31" i="42"/>
  <c r="G31" i="42"/>
  <c r="G6" i="45"/>
  <c r="E65" i="41"/>
  <c r="E67" i="41"/>
  <c r="D68" i="41"/>
  <c r="E69" i="41"/>
  <c r="E71" i="41"/>
  <c r="E73" i="41"/>
  <c r="E77" i="41"/>
  <c r="E81" i="41"/>
  <c r="G84" i="41"/>
  <c r="G90" i="41"/>
  <c r="M90" i="41"/>
  <c r="O90" i="41" s="1"/>
  <c r="M91" i="41"/>
  <c r="O91" i="41" s="1"/>
  <c r="G91" i="41"/>
  <c r="G92" i="41"/>
  <c r="M92" i="41"/>
  <c r="O92" i="41" s="1"/>
  <c r="M93" i="41"/>
  <c r="O93" i="41" s="1"/>
  <c r="G93" i="41"/>
  <c r="G94" i="41"/>
  <c r="M94" i="41"/>
  <c r="O94" i="41" s="1"/>
  <c r="M95" i="41"/>
  <c r="O95" i="41" s="1"/>
  <c r="G95" i="41"/>
  <c r="G96" i="41"/>
  <c r="M96" i="41"/>
  <c r="O96" i="41" s="1"/>
  <c r="M97" i="41"/>
  <c r="O97" i="41" s="1"/>
  <c r="G97" i="41"/>
  <c r="N99" i="41"/>
  <c r="E100" i="41"/>
  <c r="G100" i="41"/>
  <c r="M100" i="41"/>
  <c r="O100" i="41" s="1"/>
  <c r="F6" i="47"/>
  <c r="M8" i="47"/>
  <c r="O8" i="47" s="1"/>
  <c r="G8" i="47"/>
  <c r="M10" i="47"/>
  <c r="O10" i="47" s="1"/>
  <c r="G10" i="47"/>
  <c r="M12" i="47"/>
  <c r="O12" i="47" s="1"/>
  <c r="G12" i="47"/>
  <c r="M14" i="47"/>
  <c r="O14" i="47" s="1"/>
  <c r="G14" i="47"/>
  <c r="M16" i="47"/>
  <c r="O16" i="47" s="1"/>
  <c r="G16" i="47"/>
  <c r="M18" i="47"/>
  <c r="O18" i="47" s="1"/>
  <c r="G18" i="47"/>
  <c r="M20" i="47"/>
  <c r="O20" i="47" s="1"/>
  <c r="G20" i="47"/>
  <c r="E23" i="47"/>
  <c r="G23" i="47"/>
  <c r="M23" i="47"/>
  <c r="O23" i="47" s="1"/>
  <c r="L23" i="47"/>
  <c r="G24" i="47"/>
  <c r="I25" i="47"/>
  <c r="J25" i="47" s="1"/>
  <c r="L28" i="47"/>
  <c r="E31" i="47"/>
  <c r="G31" i="47"/>
  <c r="M31" i="47"/>
  <c r="O31" i="47" s="1"/>
  <c r="L31" i="47"/>
  <c r="M34" i="47"/>
  <c r="O34" i="47" s="1"/>
  <c r="L34" i="47"/>
  <c r="M40" i="47"/>
  <c r="O40" i="47" s="1"/>
  <c r="L40" i="47"/>
  <c r="E43" i="47"/>
  <c r="G43" i="47"/>
  <c r="M43" i="47"/>
  <c r="O43" i="47" s="1"/>
  <c r="N46" i="47"/>
  <c r="F45" i="47"/>
  <c r="E47" i="47"/>
  <c r="G47" i="47"/>
  <c r="D45" i="47"/>
  <c r="M47" i="47"/>
  <c r="O47" i="47" s="1"/>
  <c r="M52" i="47"/>
  <c r="O52" i="47" s="1"/>
  <c r="L52" i="47"/>
  <c r="M83" i="47"/>
  <c r="G83" i="47"/>
  <c r="E83" i="47"/>
  <c r="N93" i="47"/>
  <c r="O93" i="47" s="1"/>
  <c r="L93" i="47"/>
  <c r="E6" i="42"/>
  <c r="G6" i="42"/>
  <c r="E33" i="42"/>
  <c r="G33" i="42"/>
  <c r="G74" i="41"/>
  <c r="F75" i="41"/>
  <c r="G79" i="41"/>
  <c r="M79" i="41"/>
  <c r="O79" i="41" s="1"/>
  <c r="G83" i="41"/>
  <c r="M83" i="41"/>
  <c r="O83" i="41" s="1"/>
  <c r="E84" i="41"/>
  <c r="E90" i="41"/>
  <c r="K89" i="41"/>
  <c r="N89" i="41" s="1"/>
  <c r="E91" i="41"/>
  <c r="E92" i="41"/>
  <c r="E93" i="41"/>
  <c r="E94" i="41"/>
  <c r="E95" i="41"/>
  <c r="E96" i="41"/>
  <c r="E97" i="41"/>
  <c r="M99" i="41"/>
  <c r="G99" i="41"/>
  <c r="N101" i="41"/>
  <c r="L7" i="47"/>
  <c r="I6" i="47"/>
  <c r="J6" i="47" s="1"/>
  <c r="E8" i="47"/>
  <c r="L9" i="47"/>
  <c r="E10" i="47"/>
  <c r="L11" i="47"/>
  <c r="E12" i="47"/>
  <c r="L13" i="47"/>
  <c r="E14" i="47"/>
  <c r="L15" i="47"/>
  <c r="E16" i="47"/>
  <c r="L17" i="47"/>
  <c r="E18" i="47"/>
  <c r="L19" i="47"/>
  <c r="E20" i="47"/>
  <c r="L21" i="47"/>
  <c r="N26" i="47"/>
  <c r="O26" i="47" s="1"/>
  <c r="F25" i="47"/>
  <c r="L26" i="47"/>
  <c r="E29" i="47"/>
  <c r="G29" i="47"/>
  <c r="M29" i="47"/>
  <c r="O29" i="47" s="1"/>
  <c r="L29" i="47"/>
  <c r="G34" i="47"/>
  <c r="N35" i="47"/>
  <c r="E37" i="47"/>
  <c r="D36" i="47"/>
  <c r="G37" i="47"/>
  <c r="M37" i="47"/>
  <c r="L37" i="47"/>
  <c r="G40" i="47"/>
  <c r="N41" i="47"/>
  <c r="M42" i="47"/>
  <c r="O42" i="47" s="1"/>
  <c r="L42" i="47"/>
  <c r="M46" i="47"/>
  <c r="L46" i="47"/>
  <c r="I45" i="47"/>
  <c r="J45" i="47" s="1"/>
  <c r="K45" i="47"/>
  <c r="E49" i="47"/>
  <c r="G49" i="47"/>
  <c r="M49" i="47"/>
  <c r="L49" i="47"/>
  <c r="G52" i="47"/>
  <c r="N79" i="47"/>
  <c r="M87" i="47"/>
  <c r="O87" i="47" s="1"/>
  <c r="G87" i="47"/>
  <c r="E87" i="47"/>
  <c r="F89" i="47"/>
  <c r="N89" i="47" s="1"/>
  <c r="N90" i="47"/>
  <c r="M91" i="47"/>
  <c r="O91" i="47" s="1"/>
  <c r="G91" i="47"/>
  <c r="E91" i="47"/>
  <c r="D89" i="47"/>
  <c r="N95" i="47"/>
  <c r="M99" i="47"/>
  <c r="O99" i="47" s="1"/>
  <c r="G99" i="47"/>
  <c r="E99" i="47"/>
  <c r="E27" i="42"/>
  <c r="G27" i="42"/>
  <c r="E35" i="42"/>
  <c r="G35" i="42"/>
  <c r="M57" i="47"/>
  <c r="O57" i="47" s="1"/>
  <c r="M59" i="47"/>
  <c r="O59" i="47" s="1"/>
  <c r="M61" i="47"/>
  <c r="O61" i="47" s="1"/>
  <c r="M63" i="47"/>
  <c r="O63" i="47" s="1"/>
  <c r="G64" i="47"/>
  <c r="M65" i="47"/>
  <c r="O65" i="47" s="1"/>
  <c r="G66" i="47"/>
  <c r="I68" i="47"/>
  <c r="J68" i="47" s="1"/>
  <c r="K68" i="47"/>
  <c r="G70" i="47"/>
  <c r="M70" i="47"/>
  <c r="G74" i="47"/>
  <c r="M74" i="47"/>
  <c r="O74" i="47" s="1"/>
  <c r="F75" i="47"/>
  <c r="G78" i="47"/>
  <c r="M78" i="47"/>
  <c r="O78" i="47" s="1"/>
  <c r="G82" i="47"/>
  <c r="M82" i="47"/>
  <c r="O82" i="47" s="1"/>
  <c r="G86" i="47"/>
  <c r="M86" i="47"/>
  <c r="O86" i="47" s="1"/>
  <c r="G90" i="47"/>
  <c r="M90" i="47"/>
  <c r="G94" i="47"/>
  <c r="M94" i="47"/>
  <c r="O94" i="47" s="1"/>
  <c r="G98" i="47"/>
  <c r="M98" i="47"/>
  <c r="O98" i="47" s="1"/>
  <c r="E8" i="42"/>
  <c r="G9" i="42"/>
  <c r="E12" i="42"/>
  <c r="G13" i="42"/>
  <c r="E16" i="42"/>
  <c r="G17" i="42"/>
  <c r="E20" i="42"/>
  <c r="G21" i="42"/>
  <c r="E24" i="42"/>
  <c r="D25" i="42"/>
  <c r="G37" i="42"/>
  <c r="G46" i="42"/>
  <c r="G47" i="42"/>
  <c r="E49" i="42"/>
  <c r="E50" i="42"/>
  <c r="E51" i="42"/>
  <c r="E52" i="42"/>
  <c r="E69" i="42"/>
  <c r="E70" i="42"/>
  <c r="E71" i="42"/>
  <c r="E72" i="42"/>
  <c r="E73" i="42"/>
  <c r="E74" i="42"/>
  <c r="E90" i="42"/>
  <c r="E91" i="42"/>
  <c r="E92" i="42"/>
  <c r="E93" i="42"/>
  <c r="E94" i="42"/>
  <c r="E95" i="42"/>
  <c r="M17" i="45"/>
  <c r="O17" i="45" s="1"/>
  <c r="G17" i="45"/>
  <c r="G20" i="45"/>
  <c r="M20" i="45"/>
  <c r="L21" i="45"/>
  <c r="G24" i="45"/>
  <c r="M24" i="45"/>
  <c r="G28" i="45"/>
  <c r="M28" i="45"/>
  <c r="L29" i="45"/>
  <c r="G32" i="45"/>
  <c r="M32" i="45"/>
  <c r="L33" i="45"/>
  <c r="M37" i="45"/>
  <c r="D36" i="45"/>
  <c r="E36" i="45" s="1"/>
  <c r="G37" i="45"/>
  <c r="K36" i="45"/>
  <c r="L38" i="45"/>
  <c r="M41" i="45"/>
  <c r="G41" i="45"/>
  <c r="L42" i="45"/>
  <c r="N45" i="45"/>
  <c r="L46" i="45"/>
  <c r="I45" i="45"/>
  <c r="M49" i="45"/>
  <c r="G49" i="45"/>
  <c r="L50" i="45"/>
  <c r="N53" i="45"/>
  <c r="L54" i="45"/>
  <c r="I53" i="45"/>
  <c r="M57" i="45"/>
  <c r="G57" i="45"/>
  <c r="L58" i="45"/>
  <c r="M61" i="45"/>
  <c r="G61" i="45"/>
  <c r="L62" i="45"/>
  <c r="M65" i="45"/>
  <c r="O65" i="45" s="1"/>
  <c r="G65" i="45"/>
  <c r="G70" i="45"/>
  <c r="D68" i="45"/>
  <c r="E68" i="45" s="1"/>
  <c r="M70" i="45"/>
  <c r="L70" i="45"/>
  <c r="N76" i="45"/>
  <c r="F75" i="45"/>
  <c r="O81" i="45"/>
  <c r="L82" i="45"/>
  <c r="G84" i="45"/>
  <c r="M84" i="45"/>
  <c r="O84" i="45" s="1"/>
  <c r="G86" i="45"/>
  <c r="O91" i="45"/>
  <c r="O95" i="45"/>
  <c r="O99" i="45"/>
  <c r="M7" i="50"/>
  <c r="O7" i="50" s="1"/>
  <c r="G7" i="50"/>
  <c r="D6" i="50"/>
  <c r="E6" i="50" s="1"/>
  <c r="F6" i="50"/>
  <c r="N8" i="50"/>
  <c r="M13" i="50"/>
  <c r="O13" i="50" s="1"/>
  <c r="G13" i="50"/>
  <c r="M23" i="50"/>
  <c r="O23" i="50" s="1"/>
  <c r="G23" i="50"/>
  <c r="L56" i="47"/>
  <c r="L58" i="47"/>
  <c r="L60" i="47"/>
  <c r="L62" i="47"/>
  <c r="L64" i="47"/>
  <c r="L66" i="47"/>
  <c r="E70" i="47"/>
  <c r="M73" i="47"/>
  <c r="O73" i="47" s="1"/>
  <c r="G73" i="47"/>
  <c r="M77" i="47"/>
  <c r="O77" i="47" s="1"/>
  <c r="G77" i="47"/>
  <c r="G81" i="47"/>
  <c r="G85" i="47"/>
  <c r="G93" i="47"/>
  <c r="G97" i="47"/>
  <c r="G101" i="47"/>
  <c r="G10" i="42"/>
  <c r="G14" i="42"/>
  <c r="G18" i="42"/>
  <c r="G22" i="42"/>
  <c r="G28" i="42"/>
  <c r="G32" i="42"/>
  <c r="G38" i="42"/>
  <c r="E68" i="42"/>
  <c r="G68" i="42"/>
  <c r="G89" i="42"/>
  <c r="E89" i="42"/>
  <c r="M7" i="45"/>
  <c r="O7" i="45" s="1"/>
  <c r="G7" i="45"/>
  <c r="G8" i="45"/>
  <c r="M8" i="45"/>
  <c r="O8" i="45" s="1"/>
  <c r="M9" i="45"/>
  <c r="O9" i="45" s="1"/>
  <c r="G9" i="45"/>
  <c r="G10" i="45"/>
  <c r="M10" i="45"/>
  <c r="O10" i="45" s="1"/>
  <c r="M11" i="45"/>
  <c r="O11" i="45" s="1"/>
  <c r="G11" i="45"/>
  <c r="G12" i="45"/>
  <c r="M12" i="45"/>
  <c r="O12" i="45" s="1"/>
  <c r="M13" i="45"/>
  <c r="O13" i="45" s="1"/>
  <c r="G13" i="45"/>
  <c r="G14" i="45"/>
  <c r="M14" i="45"/>
  <c r="O14" i="45" s="1"/>
  <c r="M15" i="45"/>
  <c r="O15" i="45" s="1"/>
  <c r="G15" i="45"/>
  <c r="G16" i="45"/>
  <c r="M16" i="45"/>
  <c r="O16" i="45" s="1"/>
  <c r="M19" i="45"/>
  <c r="O19" i="45" s="1"/>
  <c r="G19" i="45"/>
  <c r="M21" i="45"/>
  <c r="G21" i="45"/>
  <c r="L26" i="45"/>
  <c r="I25" i="45"/>
  <c r="J25" i="45" s="1"/>
  <c r="M29" i="45"/>
  <c r="G29" i="45"/>
  <c r="M33" i="45"/>
  <c r="G33" i="45"/>
  <c r="G38" i="45"/>
  <c r="M38" i="45"/>
  <c r="G42" i="45"/>
  <c r="M42" i="45"/>
  <c r="G46" i="45"/>
  <c r="M46" i="45"/>
  <c r="D45" i="45"/>
  <c r="E45" i="45" s="1"/>
  <c r="G50" i="45"/>
  <c r="M50" i="45"/>
  <c r="G54" i="45"/>
  <c r="M54" i="45"/>
  <c r="D53" i="45"/>
  <c r="E53" i="45" s="1"/>
  <c r="G58" i="45"/>
  <c r="M58" i="45"/>
  <c r="G62" i="45"/>
  <c r="M62" i="45"/>
  <c r="L69" i="45"/>
  <c r="I68" i="45"/>
  <c r="J68" i="45" s="1"/>
  <c r="G82" i="45"/>
  <c r="M82" i="45"/>
  <c r="M11" i="50"/>
  <c r="O11" i="50" s="1"/>
  <c r="G11" i="50"/>
  <c r="M17" i="50"/>
  <c r="O17" i="50" s="1"/>
  <c r="G17" i="50"/>
  <c r="M29" i="50"/>
  <c r="O29" i="50" s="1"/>
  <c r="G29" i="50"/>
  <c r="D25" i="50"/>
  <c r="E25" i="50" s="1"/>
  <c r="M33" i="50"/>
  <c r="O33" i="50" s="1"/>
  <c r="G33" i="50"/>
  <c r="G57" i="47"/>
  <c r="G59" i="47"/>
  <c r="G61" i="47"/>
  <c r="G63" i="47"/>
  <c r="G65" i="47"/>
  <c r="G67" i="47"/>
  <c r="G72" i="47"/>
  <c r="M72" i="47"/>
  <c r="O72" i="47" s="1"/>
  <c r="M76" i="47"/>
  <c r="O76" i="47" s="1"/>
  <c r="G80" i="47"/>
  <c r="M80" i="47"/>
  <c r="O80" i="47" s="1"/>
  <c r="E81" i="47"/>
  <c r="G84" i="47"/>
  <c r="M84" i="47"/>
  <c r="O84" i="47" s="1"/>
  <c r="E85" i="47"/>
  <c r="G88" i="47"/>
  <c r="M88" i="47"/>
  <c r="O88" i="47" s="1"/>
  <c r="G92" i="47"/>
  <c r="M92" i="47"/>
  <c r="O92" i="47" s="1"/>
  <c r="E93" i="47"/>
  <c r="G96" i="47"/>
  <c r="M96" i="47"/>
  <c r="O96" i="47" s="1"/>
  <c r="E97" i="47"/>
  <c r="G100" i="47"/>
  <c r="M100" i="47"/>
  <c r="O100" i="47" s="1"/>
  <c r="E101" i="47"/>
  <c r="G7" i="42"/>
  <c r="E10" i="42"/>
  <c r="G11" i="42"/>
  <c r="G15" i="42"/>
  <c r="G19" i="42"/>
  <c r="G23" i="42"/>
  <c r="E28" i="42"/>
  <c r="E32" i="42"/>
  <c r="G39" i="42"/>
  <c r="G40" i="42"/>
  <c r="G41" i="42"/>
  <c r="G42" i="42"/>
  <c r="G43" i="42"/>
  <c r="G44" i="42"/>
  <c r="D45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I6" i="45"/>
  <c r="J6" i="45" s="1"/>
  <c r="L18" i="45"/>
  <c r="N20" i="45"/>
  <c r="G22" i="45"/>
  <c r="M22" i="45"/>
  <c r="O22" i="45" s="1"/>
  <c r="N24" i="45"/>
  <c r="G26" i="45"/>
  <c r="M26" i="45"/>
  <c r="O26" i="45" s="1"/>
  <c r="D25" i="45"/>
  <c r="E25" i="45" s="1"/>
  <c r="K25" i="45"/>
  <c r="N28" i="45"/>
  <c r="G30" i="45"/>
  <c r="M30" i="45"/>
  <c r="O30" i="45" s="1"/>
  <c r="N32" i="45"/>
  <c r="G34" i="45"/>
  <c r="M34" i="45"/>
  <c r="O34" i="45" s="1"/>
  <c r="N37" i="45"/>
  <c r="M39" i="45"/>
  <c r="O39" i="45" s="1"/>
  <c r="G39" i="45"/>
  <c r="N41" i="45"/>
  <c r="M43" i="45"/>
  <c r="O43" i="45" s="1"/>
  <c r="G43" i="45"/>
  <c r="M47" i="45"/>
  <c r="O47" i="45" s="1"/>
  <c r="G47" i="45"/>
  <c r="N49" i="45"/>
  <c r="M51" i="45"/>
  <c r="O51" i="45" s="1"/>
  <c r="G51" i="45"/>
  <c r="M55" i="45"/>
  <c r="O55" i="45" s="1"/>
  <c r="G55" i="45"/>
  <c r="N57" i="45"/>
  <c r="M59" i="45"/>
  <c r="O59" i="45" s="1"/>
  <c r="G59" i="45"/>
  <c r="N61" i="45"/>
  <c r="M63" i="45"/>
  <c r="O63" i="45" s="1"/>
  <c r="G63" i="45"/>
  <c r="G66" i="45"/>
  <c r="M66" i="45"/>
  <c r="O66" i="45" s="1"/>
  <c r="N70" i="45"/>
  <c r="G72" i="45"/>
  <c r="M72" i="45"/>
  <c r="G74" i="45"/>
  <c r="M74" i="45"/>
  <c r="G80" i="45"/>
  <c r="M80" i="45"/>
  <c r="N82" i="45"/>
  <c r="M85" i="45"/>
  <c r="O85" i="45" s="1"/>
  <c r="N90" i="45"/>
  <c r="O90" i="45" s="1"/>
  <c r="F89" i="45"/>
  <c r="N89" i="45" s="1"/>
  <c r="M15" i="50"/>
  <c r="O15" i="50" s="1"/>
  <c r="G15" i="50"/>
  <c r="M21" i="50"/>
  <c r="O21" i="50" s="1"/>
  <c r="G21" i="50"/>
  <c r="F25" i="50"/>
  <c r="N25" i="50" s="1"/>
  <c r="N26" i="50"/>
  <c r="O26" i="50" s="1"/>
  <c r="L30" i="50"/>
  <c r="M30" i="50"/>
  <c r="O30" i="50" s="1"/>
  <c r="I36" i="47"/>
  <c r="J36" i="47" s="1"/>
  <c r="E67" i="47"/>
  <c r="E72" i="47"/>
  <c r="E76" i="47"/>
  <c r="E80" i="47"/>
  <c r="E84" i="47"/>
  <c r="E88" i="47"/>
  <c r="I89" i="47"/>
  <c r="J89" i="47" s="1"/>
  <c r="E92" i="47"/>
  <c r="E96" i="47"/>
  <c r="E100" i="47"/>
  <c r="G26" i="42"/>
  <c r="G30" i="42"/>
  <c r="G34" i="42"/>
  <c r="G36" i="42"/>
  <c r="D53" i="42"/>
  <c r="D75" i="42"/>
  <c r="G96" i="42"/>
  <c r="G97" i="42"/>
  <c r="G98" i="42"/>
  <c r="G99" i="42"/>
  <c r="G100" i="42"/>
  <c r="G101" i="42"/>
  <c r="G18" i="45"/>
  <c r="M18" i="45"/>
  <c r="O18" i="45" s="1"/>
  <c r="L20" i="45"/>
  <c r="N21" i="45"/>
  <c r="M23" i="45"/>
  <c r="O23" i="45" s="1"/>
  <c r="G23" i="45"/>
  <c r="L24" i="45"/>
  <c r="M27" i="45"/>
  <c r="O27" i="45" s="1"/>
  <c r="G27" i="45"/>
  <c r="L28" i="45"/>
  <c r="N29" i="45"/>
  <c r="M31" i="45"/>
  <c r="O31" i="45" s="1"/>
  <c r="G31" i="45"/>
  <c r="L32" i="45"/>
  <c r="N33" i="45"/>
  <c r="M35" i="45"/>
  <c r="O35" i="45" s="1"/>
  <c r="G35" i="45"/>
  <c r="L37" i="45"/>
  <c r="I36" i="45"/>
  <c r="J36" i="45" s="1"/>
  <c r="N38" i="45"/>
  <c r="G40" i="45"/>
  <c r="M40" i="45"/>
  <c r="O40" i="45" s="1"/>
  <c r="L41" i="45"/>
  <c r="N42" i="45"/>
  <c r="G44" i="45"/>
  <c r="M44" i="45"/>
  <c r="O44" i="45" s="1"/>
  <c r="N46" i="45"/>
  <c r="G48" i="45"/>
  <c r="M48" i="45"/>
  <c r="O48" i="45" s="1"/>
  <c r="L49" i="45"/>
  <c r="N50" i="45"/>
  <c r="G52" i="45"/>
  <c r="M52" i="45"/>
  <c r="O52" i="45" s="1"/>
  <c r="N54" i="45"/>
  <c r="G56" i="45"/>
  <c r="M56" i="45"/>
  <c r="O56" i="45" s="1"/>
  <c r="L57" i="45"/>
  <c r="N58" i="45"/>
  <c r="G60" i="45"/>
  <c r="M60" i="45"/>
  <c r="O60" i="45" s="1"/>
  <c r="L61" i="45"/>
  <c r="N62" i="45"/>
  <c r="G64" i="45"/>
  <c r="M64" i="45"/>
  <c r="O64" i="45" s="1"/>
  <c r="K68" i="45"/>
  <c r="O71" i="45"/>
  <c r="N72" i="45"/>
  <c r="N74" i="45"/>
  <c r="G76" i="45"/>
  <c r="M76" i="45"/>
  <c r="D75" i="45"/>
  <c r="E75" i="45" s="1"/>
  <c r="K75" i="45"/>
  <c r="G78" i="45"/>
  <c r="M78" i="45"/>
  <c r="O78" i="45" s="1"/>
  <c r="N80" i="45"/>
  <c r="M83" i="45"/>
  <c r="O83" i="45" s="1"/>
  <c r="L84" i="45"/>
  <c r="O86" i="45"/>
  <c r="O87" i="45"/>
  <c r="G92" i="45"/>
  <c r="G96" i="45"/>
  <c r="L100" i="45"/>
  <c r="K89" i="45"/>
  <c r="I6" i="50"/>
  <c r="J6" i="50" s="1"/>
  <c r="M9" i="50"/>
  <c r="O9" i="50" s="1"/>
  <c r="G9" i="50"/>
  <c r="M19" i="50"/>
  <c r="O19" i="50" s="1"/>
  <c r="G19" i="50"/>
  <c r="L23" i="50"/>
  <c r="L34" i="50"/>
  <c r="M34" i="50"/>
  <c r="O34" i="50" s="1"/>
  <c r="L49" i="50"/>
  <c r="K45" i="50"/>
  <c r="F36" i="45"/>
  <c r="F68" i="45"/>
  <c r="N68" i="45" s="1"/>
  <c r="I75" i="45"/>
  <c r="J75" i="45" s="1"/>
  <c r="L86" i="45"/>
  <c r="L88" i="45"/>
  <c r="D89" i="45"/>
  <c r="E89" i="45" s="1"/>
  <c r="I89" i="45"/>
  <c r="J89" i="45" s="1"/>
  <c r="L90" i="45"/>
  <c r="L92" i="45"/>
  <c r="L94" i="45"/>
  <c r="L96" i="45"/>
  <c r="L98" i="45"/>
  <c r="L7" i="50"/>
  <c r="I25" i="50"/>
  <c r="G30" i="50"/>
  <c r="L35" i="50"/>
  <c r="K36" i="50"/>
  <c r="L36" i="50" s="1"/>
  <c r="L40" i="50"/>
  <c r="N46" i="50"/>
  <c r="O46" i="50" s="1"/>
  <c r="F45" i="50"/>
  <c r="N49" i="50"/>
  <c r="L59" i="50"/>
  <c r="M61" i="50"/>
  <c r="O61" i="50" s="1"/>
  <c r="G61" i="50"/>
  <c r="L70" i="50"/>
  <c r="G72" i="50"/>
  <c r="M72" i="50"/>
  <c r="O72" i="50" s="1"/>
  <c r="L76" i="50"/>
  <c r="I75" i="50"/>
  <c r="J75" i="50" s="1"/>
  <c r="M80" i="50"/>
  <c r="O80" i="50" s="1"/>
  <c r="G80" i="50"/>
  <c r="M86" i="50"/>
  <c r="O86" i="50" s="1"/>
  <c r="G86" i="50"/>
  <c r="M25" i="49"/>
  <c r="O25" i="49" s="1"/>
  <c r="G25" i="49"/>
  <c r="G67" i="45"/>
  <c r="G69" i="45"/>
  <c r="G71" i="45"/>
  <c r="G73" i="45"/>
  <c r="G77" i="45"/>
  <c r="G79" i="45"/>
  <c r="G81" i="45"/>
  <c r="G83" i="45"/>
  <c r="G85" i="45"/>
  <c r="G87" i="45"/>
  <c r="G91" i="45"/>
  <c r="G93" i="45"/>
  <c r="G95" i="45"/>
  <c r="G97" i="45"/>
  <c r="G99" i="45"/>
  <c r="G10" i="50"/>
  <c r="M10" i="50"/>
  <c r="O10" i="50" s="1"/>
  <c r="G14" i="50"/>
  <c r="M14" i="50"/>
  <c r="O14" i="50" s="1"/>
  <c r="G18" i="50"/>
  <c r="M18" i="50"/>
  <c r="O18" i="50" s="1"/>
  <c r="G22" i="50"/>
  <c r="M22" i="50"/>
  <c r="O22" i="50" s="1"/>
  <c r="G26" i="50"/>
  <c r="O28" i="50"/>
  <c r="N37" i="50"/>
  <c r="F36" i="50"/>
  <c r="G50" i="50"/>
  <c r="G51" i="50"/>
  <c r="M53" i="50"/>
  <c r="G54" i="50"/>
  <c r="M55" i="50"/>
  <c r="O55" i="50" s="1"/>
  <c r="G55" i="50"/>
  <c r="M57" i="50"/>
  <c r="G57" i="50"/>
  <c r="M63" i="50"/>
  <c r="O63" i="50" s="1"/>
  <c r="M67" i="50"/>
  <c r="O67" i="50" s="1"/>
  <c r="M73" i="50"/>
  <c r="O73" i="50" s="1"/>
  <c r="G73" i="50"/>
  <c r="N74" i="50"/>
  <c r="K75" i="50"/>
  <c r="M82" i="50"/>
  <c r="O82" i="50" s="1"/>
  <c r="G82" i="50"/>
  <c r="L88" i="50"/>
  <c r="N90" i="50"/>
  <c r="G101" i="45"/>
  <c r="M101" i="45"/>
  <c r="O101" i="45" s="1"/>
  <c r="M27" i="50"/>
  <c r="O27" i="50" s="1"/>
  <c r="G27" i="50"/>
  <c r="L27" i="50"/>
  <c r="G38" i="50"/>
  <c r="G39" i="50"/>
  <c r="G42" i="50"/>
  <c r="O43" i="50"/>
  <c r="G43" i="50"/>
  <c r="G46" i="50"/>
  <c r="O47" i="50"/>
  <c r="G47" i="50"/>
  <c r="M49" i="50"/>
  <c r="G49" i="50"/>
  <c r="M59" i="50"/>
  <c r="O59" i="50" s="1"/>
  <c r="M69" i="50"/>
  <c r="O69" i="50" s="1"/>
  <c r="G69" i="50"/>
  <c r="D68" i="50"/>
  <c r="E68" i="50" s="1"/>
  <c r="I68" i="50"/>
  <c r="J68" i="50" s="1"/>
  <c r="L69" i="50"/>
  <c r="M71" i="50"/>
  <c r="O71" i="50" s="1"/>
  <c r="G71" i="50"/>
  <c r="L74" i="50"/>
  <c r="G76" i="50"/>
  <c r="M76" i="50"/>
  <c r="M77" i="50"/>
  <c r="O77" i="50" s="1"/>
  <c r="G77" i="50"/>
  <c r="M78" i="50"/>
  <c r="O78" i="50" s="1"/>
  <c r="G78" i="50"/>
  <c r="L84" i="50"/>
  <c r="M88" i="50"/>
  <c r="O88" i="50" s="1"/>
  <c r="G88" i="50"/>
  <c r="N92" i="50"/>
  <c r="O92" i="50" s="1"/>
  <c r="L92" i="50"/>
  <c r="G100" i="45"/>
  <c r="K6" i="50"/>
  <c r="G8" i="50"/>
  <c r="M8" i="50"/>
  <c r="G12" i="50"/>
  <c r="M12" i="50"/>
  <c r="O12" i="50" s="1"/>
  <c r="G16" i="50"/>
  <c r="M16" i="50"/>
  <c r="O16" i="50" s="1"/>
  <c r="G20" i="50"/>
  <c r="M20" i="50"/>
  <c r="O20" i="50" s="1"/>
  <c r="G24" i="50"/>
  <c r="M24" i="50"/>
  <c r="O24" i="50" s="1"/>
  <c r="G28" i="50"/>
  <c r="M37" i="50"/>
  <c r="G37" i="50"/>
  <c r="D36" i="50"/>
  <c r="E36" i="50" s="1"/>
  <c r="M41" i="50"/>
  <c r="O41" i="50" s="1"/>
  <c r="G41" i="50"/>
  <c r="L44" i="50"/>
  <c r="I45" i="50"/>
  <c r="J45" i="50" s="1"/>
  <c r="L48" i="50"/>
  <c r="M50" i="50"/>
  <c r="O50" i="50" s="1"/>
  <c r="K53" i="50"/>
  <c r="L53" i="50" s="1"/>
  <c r="N54" i="50"/>
  <c r="F53" i="50"/>
  <c r="M54" i="50"/>
  <c r="N57" i="50"/>
  <c r="L63" i="50"/>
  <c r="M65" i="50"/>
  <c r="O65" i="50" s="1"/>
  <c r="G65" i="50"/>
  <c r="L67" i="50"/>
  <c r="N70" i="50"/>
  <c r="F75" i="50"/>
  <c r="N76" i="50"/>
  <c r="M84" i="50"/>
  <c r="O84" i="50" s="1"/>
  <c r="G84" i="50"/>
  <c r="M90" i="50"/>
  <c r="G90" i="50"/>
  <c r="D89" i="50"/>
  <c r="E89" i="50" s="1"/>
  <c r="K89" i="50"/>
  <c r="L90" i="50"/>
  <c r="I89" i="50"/>
  <c r="J89" i="50" s="1"/>
  <c r="L91" i="50"/>
  <c r="M6" i="49"/>
  <c r="O6" i="49" s="1"/>
  <c r="G6" i="49"/>
  <c r="M31" i="50"/>
  <c r="O31" i="50" s="1"/>
  <c r="G31" i="50"/>
  <c r="M35" i="50"/>
  <c r="O35" i="50" s="1"/>
  <c r="G35" i="50"/>
  <c r="G40" i="50"/>
  <c r="M40" i="50"/>
  <c r="O40" i="50" s="1"/>
  <c r="G44" i="50"/>
  <c r="M44" i="50"/>
  <c r="O44" i="50" s="1"/>
  <c r="G48" i="50"/>
  <c r="M48" i="50"/>
  <c r="O48" i="50" s="1"/>
  <c r="G52" i="50"/>
  <c r="M52" i="50"/>
  <c r="O52" i="50" s="1"/>
  <c r="G56" i="50"/>
  <c r="M56" i="50"/>
  <c r="O56" i="50" s="1"/>
  <c r="M60" i="50"/>
  <c r="O60" i="50" s="1"/>
  <c r="M64" i="50"/>
  <c r="O64" i="50" s="1"/>
  <c r="F89" i="50"/>
  <c r="G93" i="50"/>
  <c r="M93" i="50"/>
  <c r="O93" i="50" s="1"/>
  <c r="M94" i="50"/>
  <c r="O94" i="50" s="1"/>
  <c r="G94" i="50"/>
  <c r="L26" i="49"/>
  <c r="N37" i="49"/>
  <c r="M38" i="49"/>
  <c r="G38" i="49"/>
  <c r="L40" i="49"/>
  <c r="G43" i="49"/>
  <c r="M43" i="49"/>
  <c r="O43" i="49" s="1"/>
  <c r="N47" i="49"/>
  <c r="M48" i="49"/>
  <c r="O48" i="49" s="1"/>
  <c r="G48" i="49"/>
  <c r="L50" i="49"/>
  <c r="G55" i="49"/>
  <c r="M55" i="49"/>
  <c r="G57" i="49"/>
  <c r="M57" i="49"/>
  <c r="O57" i="49" s="1"/>
  <c r="L58" i="49"/>
  <c r="N59" i="49"/>
  <c r="G61" i="49"/>
  <c r="M61" i="49"/>
  <c r="M62" i="49"/>
  <c r="O62" i="49" s="1"/>
  <c r="G62" i="49"/>
  <c r="L64" i="49"/>
  <c r="L65" i="49"/>
  <c r="N66" i="49"/>
  <c r="N67" i="49"/>
  <c r="N69" i="49"/>
  <c r="F68" i="49"/>
  <c r="N68" i="49" s="1"/>
  <c r="G71" i="49"/>
  <c r="M71" i="49"/>
  <c r="M72" i="49"/>
  <c r="O72" i="49" s="1"/>
  <c r="G72" i="49"/>
  <c r="L74" i="49"/>
  <c r="M80" i="49"/>
  <c r="O80" i="49" s="1"/>
  <c r="G80" i="49"/>
  <c r="M83" i="49"/>
  <c r="M88" i="49"/>
  <c r="G88" i="49"/>
  <c r="M90" i="49"/>
  <c r="G90" i="49"/>
  <c r="D89" i="49"/>
  <c r="E89" i="49" s="1"/>
  <c r="K89" i="49"/>
  <c r="N90" i="49"/>
  <c r="M96" i="49"/>
  <c r="O96" i="49" s="1"/>
  <c r="G96" i="49"/>
  <c r="G79" i="50"/>
  <c r="M79" i="50"/>
  <c r="O79" i="50" s="1"/>
  <c r="G83" i="50"/>
  <c r="M83" i="50"/>
  <c r="O83" i="50" s="1"/>
  <c r="G87" i="50"/>
  <c r="M87" i="50"/>
  <c r="O87" i="50" s="1"/>
  <c r="G92" i="50"/>
  <c r="G7" i="49"/>
  <c r="M7" i="49"/>
  <c r="O7" i="49" s="1"/>
  <c r="M8" i="49"/>
  <c r="O8" i="49" s="1"/>
  <c r="G8" i="49"/>
  <c r="G9" i="49"/>
  <c r="M9" i="49"/>
  <c r="O9" i="49" s="1"/>
  <c r="M10" i="49"/>
  <c r="O10" i="49" s="1"/>
  <c r="G10" i="49"/>
  <c r="G11" i="49"/>
  <c r="M11" i="49"/>
  <c r="O11" i="49" s="1"/>
  <c r="M12" i="49"/>
  <c r="O12" i="49" s="1"/>
  <c r="G12" i="49"/>
  <c r="G13" i="49"/>
  <c r="M13" i="49"/>
  <c r="O13" i="49" s="1"/>
  <c r="M14" i="49"/>
  <c r="O14" i="49" s="1"/>
  <c r="G14" i="49"/>
  <c r="G15" i="49"/>
  <c r="M15" i="49"/>
  <c r="O15" i="49" s="1"/>
  <c r="M16" i="49"/>
  <c r="O16" i="49" s="1"/>
  <c r="G16" i="49"/>
  <c r="G17" i="49"/>
  <c r="M17" i="49"/>
  <c r="O17" i="49" s="1"/>
  <c r="M18" i="49"/>
  <c r="O18" i="49" s="1"/>
  <c r="G18" i="49"/>
  <c r="G19" i="49"/>
  <c r="M19" i="49"/>
  <c r="O19" i="49" s="1"/>
  <c r="M20" i="49"/>
  <c r="O20" i="49" s="1"/>
  <c r="G20" i="49"/>
  <c r="G21" i="49"/>
  <c r="M21" i="49"/>
  <c r="O21" i="49" s="1"/>
  <c r="M22" i="49"/>
  <c r="O22" i="49" s="1"/>
  <c r="G22" i="49"/>
  <c r="G23" i="49"/>
  <c r="M23" i="49"/>
  <c r="O23" i="49" s="1"/>
  <c r="M24" i="49"/>
  <c r="O24" i="49" s="1"/>
  <c r="G24" i="49"/>
  <c r="G37" i="49"/>
  <c r="M37" i="49"/>
  <c r="N38" i="49"/>
  <c r="N39" i="49"/>
  <c r="M40" i="49"/>
  <c r="O40" i="49" s="1"/>
  <c r="G40" i="49"/>
  <c r="L42" i="49"/>
  <c r="F45" i="49"/>
  <c r="G47" i="49"/>
  <c r="M47" i="49"/>
  <c r="M50" i="49"/>
  <c r="O50" i="49" s="1"/>
  <c r="G50" i="49"/>
  <c r="L52" i="49"/>
  <c r="L54" i="49"/>
  <c r="I53" i="49"/>
  <c r="J53" i="49" s="1"/>
  <c r="M58" i="49"/>
  <c r="G58" i="49"/>
  <c r="N61" i="49"/>
  <c r="G63" i="49"/>
  <c r="M63" i="49"/>
  <c r="O63" i="49" s="1"/>
  <c r="M64" i="49"/>
  <c r="G64" i="49"/>
  <c r="L69" i="49"/>
  <c r="I68" i="49"/>
  <c r="J68" i="49" s="1"/>
  <c r="N70" i="49"/>
  <c r="N71" i="49"/>
  <c r="G73" i="49"/>
  <c r="M73" i="49"/>
  <c r="O73" i="49" s="1"/>
  <c r="M74" i="49"/>
  <c r="G74" i="49"/>
  <c r="M82" i="49"/>
  <c r="O82" i="49" s="1"/>
  <c r="G82" i="49"/>
  <c r="N88" i="49"/>
  <c r="M92" i="49"/>
  <c r="O92" i="49" s="1"/>
  <c r="G92" i="49"/>
  <c r="M58" i="50"/>
  <c r="O58" i="50" s="1"/>
  <c r="M62" i="50"/>
  <c r="O62" i="50" s="1"/>
  <c r="G66" i="50"/>
  <c r="M66" i="50"/>
  <c r="O66" i="50" s="1"/>
  <c r="G91" i="50"/>
  <c r="M91" i="50"/>
  <c r="O91" i="50" s="1"/>
  <c r="N95" i="50"/>
  <c r="O95" i="50" s="1"/>
  <c r="M26" i="49"/>
  <c r="O26" i="49" s="1"/>
  <c r="G26" i="49"/>
  <c r="G27" i="49"/>
  <c r="M27" i="49"/>
  <c r="O27" i="49" s="1"/>
  <c r="M28" i="49"/>
  <c r="O28" i="49" s="1"/>
  <c r="G28" i="49"/>
  <c r="G29" i="49"/>
  <c r="M29" i="49"/>
  <c r="O29" i="49" s="1"/>
  <c r="M30" i="49"/>
  <c r="O30" i="49" s="1"/>
  <c r="G30" i="49"/>
  <c r="G31" i="49"/>
  <c r="M31" i="49"/>
  <c r="O31" i="49" s="1"/>
  <c r="M32" i="49"/>
  <c r="O32" i="49" s="1"/>
  <c r="G32" i="49"/>
  <c r="G33" i="49"/>
  <c r="M33" i="49"/>
  <c r="O33" i="49" s="1"/>
  <c r="M34" i="49"/>
  <c r="O34" i="49" s="1"/>
  <c r="G34" i="49"/>
  <c r="G35" i="49"/>
  <c r="M35" i="49"/>
  <c r="O35" i="49" s="1"/>
  <c r="G36" i="49"/>
  <c r="G39" i="49"/>
  <c r="M39" i="49"/>
  <c r="M42" i="49"/>
  <c r="O42" i="49" s="1"/>
  <c r="G42" i="49"/>
  <c r="L46" i="49"/>
  <c r="I45" i="49"/>
  <c r="J45" i="49" s="1"/>
  <c r="G49" i="49"/>
  <c r="M49" i="49"/>
  <c r="O49" i="49" s="1"/>
  <c r="M52" i="49"/>
  <c r="O52" i="49" s="1"/>
  <c r="G52" i="49"/>
  <c r="M54" i="49"/>
  <c r="O54" i="49" s="1"/>
  <c r="D53" i="49"/>
  <c r="E53" i="49" s="1"/>
  <c r="G54" i="49"/>
  <c r="L56" i="49"/>
  <c r="G59" i="49"/>
  <c r="M59" i="49"/>
  <c r="L60" i="49"/>
  <c r="L61" i="49"/>
  <c r="G65" i="49"/>
  <c r="M65" i="49"/>
  <c r="M66" i="49"/>
  <c r="G66" i="49"/>
  <c r="K68" i="49"/>
  <c r="L70" i="49"/>
  <c r="L71" i="49"/>
  <c r="D75" i="49"/>
  <c r="E75" i="49" s="1"/>
  <c r="M76" i="49"/>
  <c r="G76" i="49"/>
  <c r="M79" i="49"/>
  <c r="M84" i="49"/>
  <c r="O84" i="49" s="1"/>
  <c r="G84" i="49"/>
  <c r="M87" i="49"/>
  <c r="N91" i="49"/>
  <c r="F89" i="49"/>
  <c r="M98" i="49"/>
  <c r="O98" i="49" s="1"/>
  <c r="G98" i="49"/>
  <c r="G32" i="50"/>
  <c r="M32" i="50"/>
  <c r="O32" i="50" s="1"/>
  <c r="K68" i="50"/>
  <c r="N68" i="50" s="1"/>
  <c r="G70" i="50"/>
  <c r="M70" i="50"/>
  <c r="G74" i="50"/>
  <c r="M74" i="50"/>
  <c r="G81" i="50"/>
  <c r="M81" i="50"/>
  <c r="O81" i="50" s="1"/>
  <c r="G85" i="50"/>
  <c r="M85" i="50"/>
  <c r="O85" i="50" s="1"/>
  <c r="G96" i="50"/>
  <c r="M96" i="50"/>
  <c r="O96" i="50" s="1"/>
  <c r="M97" i="50"/>
  <c r="O97" i="50" s="1"/>
  <c r="G97" i="50"/>
  <c r="G98" i="50"/>
  <c r="M98" i="50"/>
  <c r="O98" i="50" s="1"/>
  <c r="M99" i="50"/>
  <c r="O99" i="50" s="1"/>
  <c r="G99" i="50"/>
  <c r="G100" i="50"/>
  <c r="M100" i="50"/>
  <c r="O100" i="50" s="1"/>
  <c r="M101" i="50"/>
  <c r="O101" i="50" s="1"/>
  <c r="G101" i="50"/>
  <c r="I36" i="49"/>
  <c r="G41" i="49"/>
  <c r="M41" i="49"/>
  <c r="O41" i="49" s="1"/>
  <c r="M44" i="49"/>
  <c r="O44" i="49" s="1"/>
  <c r="G44" i="49"/>
  <c r="M46" i="49"/>
  <c r="O46" i="49" s="1"/>
  <c r="D45" i="49"/>
  <c r="E45" i="49" s="1"/>
  <c r="G46" i="49"/>
  <c r="K45" i="49"/>
  <c r="L48" i="49"/>
  <c r="G51" i="49"/>
  <c r="M51" i="49"/>
  <c r="O51" i="49" s="1"/>
  <c r="N55" i="49"/>
  <c r="M56" i="49"/>
  <c r="O56" i="49" s="1"/>
  <c r="G56" i="49"/>
  <c r="N58" i="49"/>
  <c r="M60" i="49"/>
  <c r="O60" i="49" s="1"/>
  <c r="G60" i="49"/>
  <c r="N64" i="49"/>
  <c r="N65" i="49"/>
  <c r="G67" i="49"/>
  <c r="M67" i="49"/>
  <c r="G69" i="49"/>
  <c r="M69" i="49"/>
  <c r="D68" i="49"/>
  <c r="E68" i="49" s="1"/>
  <c r="M70" i="49"/>
  <c r="G70" i="49"/>
  <c r="N74" i="49"/>
  <c r="N76" i="49"/>
  <c r="F75" i="49"/>
  <c r="N75" i="49" s="1"/>
  <c r="M78" i="49"/>
  <c r="O78" i="49" s="1"/>
  <c r="G78" i="49"/>
  <c r="M86" i="49"/>
  <c r="O86" i="49" s="1"/>
  <c r="G86" i="49"/>
  <c r="L88" i="49"/>
  <c r="K75" i="49"/>
  <c r="M94" i="49"/>
  <c r="O94" i="49" s="1"/>
  <c r="G94" i="49"/>
  <c r="G25" i="48"/>
  <c r="G93" i="49"/>
  <c r="M93" i="49"/>
  <c r="O93" i="49" s="1"/>
  <c r="G97" i="49"/>
  <c r="M97" i="49"/>
  <c r="O97" i="49" s="1"/>
  <c r="M7" i="48"/>
  <c r="O7" i="48" s="1"/>
  <c r="G7" i="48"/>
  <c r="G8" i="48"/>
  <c r="M8" i="48"/>
  <c r="O8" i="48" s="1"/>
  <c r="M9" i="48"/>
  <c r="O9" i="48" s="1"/>
  <c r="G9" i="48"/>
  <c r="G10" i="48"/>
  <c r="M10" i="48"/>
  <c r="O10" i="48" s="1"/>
  <c r="M11" i="48"/>
  <c r="O11" i="48" s="1"/>
  <c r="G11" i="48"/>
  <c r="G12" i="48"/>
  <c r="M12" i="48"/>
  <c r="O12" i="48" s="1"/>
  <c r="M13" i="48"/>
  <c r="O13" i="48" s="1"/>
  <c r="G13" i="48"/>
  <c r="G14" i="48"/>
  <c r="M14" i="48"/>
  <c r="O14" i="48" s="1"/>
  <c r="M15" i="48"/>
  <c r="O15" i="48" s="1"/>
  <c r="G15" i="48"/>
  <c r="G16" i="48"/>
  <c r="M16" i="48"/>
  <c r="O16" i="48" s="1"/>
  <c r="M17" i="48"/>
  <c r="O17" i="48" s="1"/>
  <c r="G17" i="48"/>
  <c r="G18" i="48"/>
  <c r="M18" i="48"/>
  <c r="O18" i="48" s="1"/>
  <c r="M19" i="48"/>
  <c r="O19" i="48" s="1"/>
  <c r="G19" i="48"/>
  <c r="G20" i="48"/>
  <c r="M20" i="48"/>
  <c r="O20" i="48" s="1"/>
  <c r="M21" i="48"/>
  <c r="O21" i="48" s="1"/>
  <c r="G21" i="48"/>
  <c r="G22" i="48"/>
  <c r="M22" i="48"/>
  <c r="O22" i="48" s="1"/>
  <c r="M23" i="48"/>
  <c r="O23" i="48" s="1"/>
  <c r="G23" i="48"/>
  <c r="G24" i="48"/>
  <c r="M24" i="48"/>
  <c r="O24" i="48" s="1"/>
  <c r="M33" i="48"/>
  <c r="O33" i="48" s="1"/>
  <c r="G33" i="48"/>
  <c r="L35" i="48"/>
  <c r="L37" i="48"/>
  <c r="I36" i="48"/>
  <c r="J36" i="48" s="1"/>
  <c r="G40" i="48"/>
  <c r="M40" i="48"/>
  <c r="O40" i="48" s="1"/>
  <c r="M43" i="48"/>
  <c r="O43" i="48" s="1"/>
  <c r="G43" i="48"/>
  <c r="G46" i="48"/>
  <c r="M46" i="48"/>
  <c r="O46" i="48" s="1"/>
  <c r="G48" i="48"/>
  <c r="M48" i="48"/>
  <c r="O48" i="48" s="1"/>
  <c r="L49" i="48"/>
  <c r="N50" i="48"/>
  <c r="G52" i="48"/>
  <c r="M52" i="48"/>
  <c r="G54" i="48"/>
  <c r="M54" i="48"/>
  <c r="D53" i="48"/>
  <c r="E53" i="48" s="1"/>
  <c r="M55" i="48"/>
  <c r="G55" i="48"/>
  <c r="L57" i="48"/>
  <c r="L58" i="48"/>
  <c r="N60" i="48"/>
  <c r="G62" i="48"/>
  <c r="M62" i="48"/>
  <c r="M63" i="48"/>
  <c r="G63" i="48"/>
  <c r="L65" i="48"/>
  <c r="L66" i="48"/>
  <c r="N67" i="48"/>
  <c r="G70" i="48"/>
  <c r="M70" i="48"/>
  <c r="M71" i="48"/>
  <c r="G71" i="48"/>
  <c r="L72" i="48"/>
  <c r="K75" i="48"/>
  <c r="L75" i="48" s="1"/>
  <c r="N76" i="48"/>
  <c r="N84" i="48"/>
  <c r="O84" i="48" s="1"/>
  <c r="L84" i="48"/>
  <c r="G25" i="38"/>
  <c r="I6" i="48"/>
  <c r="J6" i="48" s="1"/>
  <c r="G26" i="48"/>
  <c r="M26" i="48"/>
  <c r="O26" i="48" s="1"/>
  <c r="M27" i="48"/>
  <c r="O27" i="48" s="1"/>
  <c r="G27" i="48"/>
  <c r="G28" i="48"/>
  <c r="M28" i="48"/>
  <c r="O28" i="48" s="1"/>
  <c r="M29" i="48"/>
  <c r="O29" i="48" s="1"/>
  <c r="G29" i="48"/>
  <c r="G30" i="48"/>
  <c r="M30" i="48"/>
  <c r="O30" i="48" s="1"/>
  <c r="M31" i="48"/>
  <c r="O31" i="48" s="1"/>
  <c r="G31" i="48"/>
  <c r="G32" i="48"/>
  <c r="M32" i="48"/>
  <c r="O32" i="48" s="1"/>
  <c r="M35" i="48"/>
  <c r="O35" i="48" s="1"/>
  <c r="G35" i="48"/>
  <c r="M37" i="48"/>
  <c r="O37" i="48" s="1"/>
  <c r="D36" i="48"/>
  <c r="E36" i="48" s="1"/>
  <c r="G37" i="48"/>
  <c r="K36" i="48"/>
  <c r="L39" i="48"/>
  <c r="G42" i="48"/>
  <c r="M42" i="48"/>
  <c r="O42" i="48" s="1"/>
  <c r="N44" i="48"/>
  <c r="D45" i="48"/>
  <c r="E45" i="48" s="1"/>
  <c r="K45" i="48"/>
  <c r="F45" i="48"/>
  <c r="N47" i="48"/>
  <c r="M49" i="48"/>
  <c r="O49" i="48" s="1"/>
  <c r="G49" i="48"/>
  <c r="N51" i="48"/>
  <c r="N52" i="48"/>
  <c r="N54" i="48"/>
  <c r="F53" i="48"/>
  <c r="N53" i="48" s="1"/>
  <c r="G56" i="48"/>
  <c r="M56" i="48"/>
  <c r="M57" i="48"/>
  <c r="O57" i="48" s="1"/>
  <c r="G57" i="48"/>
  <c r="N61" i="48"/>
  <c r="N62" i="48"/>
  <c r="G64" i="48"/>
  <c r="M64" i="48"/>
  <c r="M65" i="48"/>
  <c r="O65" i="48" s="1"/>
  <c r="G65" i="48"/>
  <c r="N69" i="48"/>
  <c r="N70" i="48"/>
  <c r="F68" i="48"/>
  <c r="N68" i="48" s="1"/>
  <c r="M72" i="48"/>
  <c r="O72" i="48" s="1"/>
  <c r="G72" i="48"/>
  <c r="N78" i="48"/>
  <c r="M82" i="48"/>
  <c r="O82" i="48" s="1"/>
  <c r="G82" i="48"/>
  <c r="N86" i="48"/>
  <c r="N91" i="48"/>
  <c r="F89" i="48"/>
  <c r="L76" i="49"/>
  <c r="I75" i="49"/>
  <c r="J75" i="49" s="1"/>
  <c r="L78" i="49"/>
  <c r="L80" i="49"/>
  <c r="L82" i="49"/>
  <c r="L84" i="49"/>
  <c r="L86" i="49"/>
  <c r="I89" i="49"/>
  <c r="J89" i="49" s="1"/>
  <c r="G91" i="49"/>
  <c r="M91" i="49"/>
  <c r="G95" i="49"/>
  <c r="M95" i="49"/>
  <c r="O95" i="49" s="1"/>
  <c r="G99" i="49"/>
  <c r="M99" i="49"/>
  <c r="O99" i="49" s="1"/>
  <c r="M100" i="49"/>
  <c r="O100" i="49" s="1"/>
  <c r="G100" i="49"/>
  <c r="G101" i="49"/>
  <c r="M101" i="49"/>
  <c r="O101" i="49" s="1"/>
  <c r="I25" i="48"/>
  <c r="G34" i="48"/>
  <c r="M34" i="48"/>
  <c r="O34" i="48" s="1"/>
  <c r="N38" i="48"/>
  <c r="M39" i="48"/>
  <c r="O39" i="48" s="1"/>
  <c r="G39" i="48"/>
  <c r="L41" i="48"/>
  <c r="G44" i="48"/>
  <c r="M44" i="48"/>
  <c r="I45" i="48"/>
  <c r="J45" i="48" s="1"/>
  <c r="L47" i="48"/>
  <c r="G50" i="48"/>
  <c r="M50" i="48"/>
  <c r="L51" i="48"/>
  <c r="L52" i="48"/>
  <c r="L54" i="48"/>
  <c r="I53" i="48"/>
  <c r="N55" i="48"/>
  <c r="N56" i="48"/>
  <c r="G58" i="48"/>
  <c r="M58" i="48"/>
  <c r="O58" i="48" s="1"/>
  <c r="M59" i="48"/>
  <c r="O59" i="48" s="1"/>
  <c r="G59" i="48"/>
  <c r="L61" i="48"/>
  <c r="L62" i="48"/>
  <c r="N63" i="48"/>
  <c r="N64" i="48"/>
  <c r="G66" i="48"/>
  <c r="M66" i="48"/>
  <c r="O66" i="48" s="1"/>
  <c r="M67" i="48"/>
  <c r="G67" i="48"/>
  <c r="L69" i="48"/>
  <c r="I68" i="48"/>
  <c r="L70" i="48"/>
  <c r="N71" i="48"/>
  <c r="N80" i="48"/>
  <c r="O80" i="48" s="1"/>
  <c r="L80" i="48"/>
  <c r="N88" i="48"/>
  <c r="O88" i="48" s="1"/>
  <c r="L88" i="48"/>
  <c r="L90" i="48"/>
  <c r="L89" i="48" s="1"/>
  <c r="N77" i="49"/>
  <c r="O77" i="49" s="1"/>
  <c r="N79" i="49"/>
  <c r="N81" i="49"/>
  <c r="O81" i="49" s="1"/>
  <c r="N83" i="49"/>
  <c r="N85" i="49"/>
  <c r="O85" i="49" s="1"/>
  <c r="N87" i="49"/>
  <c r="D6" i="48"/>
  <c r="E6" i="48" s="1"/>
  <c r="L33" i="48"/>
  <c r="F36" i="48"/>
  <c r="G38" i="48"/>
  <c r="M38" i="48"/>
  <c r="M41" i="48"/>
  <c r="O41" i="48" s="1"/>
  <c r="G41" i="48"/>
  <c r="L43" i="48"/>
  <c r="M47" i="48"/>
  <c r="G47" i="48"/>
  <c r="M51" i="48"/>
  <c r="G51" i="48"/>
  <c r="G60" i="48"/>
  <c r="M60" i="48"/>
  <c r="M61" i="48"/>
  <c r="G61" i="48"/>
  <c r="M69" i="48"/>
  <c r="D68" i="48"/>
  <c r="E68" i="48" s="1"/>
  <c r="G69" i="48"/>
  <c r="F75" i="48"/>
  <c r="N77" i="48"/>
  <c r="M78" i="48"/>
  <c r="G78" i="48"/>
  <c r="D75" i="48"/>
  <c r="E75" i="48" s="1"/>
  <c r="M86" i="48"/>
  <c r="G86" i="48"/>
  <c r="M90" i="48"/>
  <c r="G90" i="48"/>
  <c r="D89" i="48"/>
  <c r="E89" i="48" s="1"/>
  <c r="K89" i="48"/>
  <c r="N90" i="48"/>
  <c r="M76" i="48"/>
  <c r="G76" i="48"/>
  <c r="L76" i="48"/>
  <c r="G80" i="48"/>
  <c r="G84" i="48"/>
  <c r="G88" i="48"/>
  <c r="M7" i="38"/>
  <c r="O7" i="38" s="1"/>
  <c r="G7" i="38"/>
  <c r="G8" i="38"/>
  <c r="M8" i="38"/>
  <c r="O8" i="38" s="1"/>
  <c r="M9" i="38"/>
  <c r="O9" i="38" s="1"/>
  <c r="G9" i="38"/>
  <c r="G10" i="38"/>
  <c r="M10" i="38"/>
  <c r="O10" i="38" s="1"/>
  <c r="M11" i="38"/>
  <c r="O11" i="38" s="1"/>
  <c r="G11" i="38"/>
  <c r="G12" i="38"/>
  <c r="M12" i="38"/>
  <c r="O12" i="38" s="1"/>
  <c r="M13" i="38"/>
  <c r="O13" i="38" s="1"/>
  <c r="G13" i="38"/>
  <c r="G14" i="38"/>
  <c r="M14" i="38"/>
  <c r="O14" i="38" s="1"/>
  <c r="M15" i="38"/>
  <c r="O15" i="38" s="1"/>
  <c r="G15" i="38"/>
  <c r="G16" i="38"/>
  <c r="M16" i="38"/>
  <c r="O16" i="38" s="1"/>
  <c r="M17" i="38"/>
  <c r="O17" i="38" s="1"/>
  <c r="G17" i="38"/>
  <c r="G18" i="38"/>
  <c r="M18" i="38"/>
  <c r="O18" i="38" s="1"/>
  <c r="M19" i="38"/>
  <c r="O19" i="38" s="1"/>
  <c r="G19" i="38"/>
  <c r="G20" i="38"/>
  <c r="M20" i="38"/>
  <c r="O20" i="38" s="1"/>
  <c r="M21" i="38"/>
  <c r="O21" i="38" s="1"/>
  <c r="G21" i="38"/>
  <c r="G22" i="38"/>
  <c r="M22" i="38"/>
  <c r="O22" i="38" s="1"/>
  <c r="M23" i="38"/>
  <c r="O23" i="38" s="1"/>
  <c r="G23" i="38"/>
  <c r="G24" i="38"/>
  <c r="M24" i="38"/>
  <c r="O24" i="38" s="1"/>
  <c r="M27" i="38"/>
  <c r="O27" i="38" s="1"/>
  <c r="G27" i="38"/>
  <c r="L29" i="38"/>
  <c r="M33" i="38"/>
  <c r="G33" i="38"/>
  <c r="G38" i="38"/>
  <c r="M38" i="38"/>
  <c r="M39" i="38"/>
  <c r="L39" i="38"/>
  <c r="M42" i="38"/>
  <c r="G42" i="38"/>
  <c r="M46" i="38"/>
  <c r="L46" i="38"/>
  <c r="I45" i="38"/>
  <c r="J45" i="38" s="1"/>
  <c r="M54" i="38"/>
  <c r="O54" i="38" s="1"/>
  <c r="G54" i="38"/>
  <c r="D53" i="38"/>
  <c r="E53" i="38" s="1"/>
  <c r="G74" i="48"/>
  <c r="M79" i="48"/>
  <c r="O79" i="48" s="1"/>
  <c r="G83" i="48"/>
  <c r="M83" i="48"/>
  <c r="O83" i="48" s="1"/>
  <c r="G87" i="48"/>
  <c r="M87" i="48"/>
  <c r="O87" i="48" s="1"/>
  <c r="I6" i="38"/>
  <c r="J6" i="38" s="1"/>
  <c r="G26" i="38"/>
  <c r="M26" i="38"/>
  <c r="O26" i="38" s="1"/>
  <c r="M29" i="38"/>
  <c r="O29" i="38" s="1"/>
  <c r="G29" i="38"/>
  <c r="N32" i="38"/>
  <c r="G34" i="38"/>
  <c r="M34" i="38"/>
  <c r="O34" i="38" s="1"/>
  <c r="N37" i="38"/>
  <c r="N41" i="38"/>
  <c r="G43" i="38"/>
  <c r="M43" i="38"/>
  <c r="K45" i="38"/>
  <c r="M47" i="38"/>
  <c r="L47" i="38"/>
  <c r="L48" i="38"/>
  <c r="M58" i="38"/>
  <c r="O58" i="38" s="1"/>
  <c r="G58" i="38"/>
  <c r="G73" i="48"/>
  <c r="M73" i="48"/>
  <c r="O73" i="48" s="1"/>
  <c r="I89" i="48"/>
  <c r="J89" i="48" s="1"/>
  <c r="G91" i="48"/>
  <c r="M91" i="48"/>
  <c r="M92" i="48"/>
  <c r="O92" i="48" s="1"/>
  <c r="G92" i="48"/>
  <c r="G93" i="48"/>
  <c r="M93" i="48"/>
  <c r="O93" i="48" s="1"/>
  <c r="M94" i="48"/>
  <c r="O94" i="48" s="1"/>
  <c r="G94" i="48"/>
  <c r="G95" i="48"/>
  <c r="M95" i="48"/>
  <c r="O95" i="48" s="1"/>
  <c r="M96" i="48"/>
  <c r="O96" i="48" s="1"/>
  <c r="G96" i="48"/>
  <c r="G97" i="48"/>
  <c r="M97" i="48"/>
  <c r="O97" i="48" s="1"/>
  <c r="M98" i="48"/>
  <c r="O98" i="48" s="1"/>
  <c r="G98" i="48"/>
  <c r="G99" i="48"/>
  <c r="M99" i="48"/>
  <c r="O99" i="48" s="1"/>
  <c r="M100" i="48"/>
  <c r="O100" i="48" s="1"/>
  <c r="G100" i="48"/>
  <c r="G101" i="48"/>
  <c r="M101" i="48"/>
  <c r="O101" i="48" s="1"/>
  <c r="I25" i="38"/>
  <c r="J25" i="38" s="1"/>
  <c r="K25" i="38"/>
  <c r="N25" i="38" s="1"/>
  <c r="G28" i="38"/>
  <c r="M28" i="38"/>
  <c r="O28" i="38" s="1"/>
  <c r="N30" i="38"/>
  <c r="M31" i="38"/>
  <c r="O31" i="38" s="1"/>
  <c r="G31" i="38"/>
  <c r="L32" i="38"/>
  <c r="N33" i="38"/>
  <c r="M35" i="38"/>
  <c r="O35" i="38" s="1"/>
  <c r="G35" i="38"/>
  <c r="L37" i="38"/>
  <c r="I36" i="38"/>
  <c r="J36" i="38" s="1"/>
  <c r="N38" i="38"/>
  <c r="M40" i="38"/>
  <c r="O40" i="38" s="1"/>
  <c r="G40" i="38"/>
  <c r="L41" i="38"/>
  <c r="N42" i="38"/>
  <c r="N43" i="38"/>
  <c r="F36" i="38"/>
  <c r="G44" i="38"/>
  <c r="N44" i="38"/>
  <c r="O52" i="38"/>
  <c r="G77" i="48"/>
  <c r="M77" i="48"/>
  <c r="G81" i="48"/>
  <c r="M81" i="48"/>
  <c r="O81" i="48" s="1"/>
  <c r="G85" i="48"/>
  <c r="M85" i="48"/>
  <c r="O85" i="48" s="1"/>
  <c r="D6" i="38"/>
  <c r="E6" i="38" s="1"/>
  <c r="L27" i="38"/>
  <c r="G30" i="38"/>
  <c r="M30" i="38"/>
  <c r="G32" i="38"/>
  <c r="M32" i="38"/>
  <c r="L33" i="38"/>
  <c r="M37" i="38"/>
  <c r="D36" i="38"/>
  <c r="E36" i="38" s="1"/>
  <c r="G37" i="38"/>
  <c r="K36" i="38"/>
  <c r="L38" i="38"/>
  <c r="G41" i="38"/>
  <c r="M41" i="38"/>
  <c r="L42" i="38"/>
  <c r="L43" i="38"/>
  <c r="M44" i="38"/>
  <c r="L44" i="38"/>
  <c r="F45" i="38"/>
  <c r="G48" i="38"/>
  <c r="M48" i="38"/>
  <c r="O48" i="38" s="1"/>
  <c r="D45" i="38"/>
  <c r="E45" i="38" s="1"/>
  <c r="N46" i="38"/>
  <c r="N47" i="38"/>
  <c r="L54" i="38"/>
  <c r="M56" i="38"/>
  <c r="O56" i="38" s="1"/>
  <c r="L56" i="38"/>
  <c r="M57" i="38"/>
  <c r="O57" i="38" s="1"/>
  <c r="L61" i="38"/>
  <c r="G64" i="38"/>
  <c r="M64" i="38"/>
  <c r="O64" i="38" s="1"/>
  <c r="L64" i="38"/>
  <c r="N69" i="38"/>
  <c r="O69" i="38" s="1"/>
  <c r="F68" i="38"/>
  <c r="L69" i="38"/>
  <c r="G72" i="38"/>
  <c r="M72" i="38"/>
  <c r="O72" i="38" s="1"/>
  <c r="L72" i="38"/>
  <c r="G73" i="38"/>
  <c r="N78" i="38"/>
  <c r="G6" i="37"/>
  <c r="G46" i="38"/>
  <c r="G49" i="38"/>
  <c r="G52" i="38"/>
  <c r="M60" i="38"/>
  <c r="O60" i="38" s="1"/>
  <c r="G62" i="38"/>
  <c r="M62" i="38"/>
  <c r="O62" i="38" s="1"/>
  <c r="G70" i="38"/>
  <c r="M70" i="38"/>
  <c r="O70" i="38" s="1"/>
  <c r="G71" i="38"/>
  <c r="D75" i="38"/>
  <c r="E75" i="38" s="1"/>
  <c r="G76" i="38"/>
  <c r="M76" i="38"/>
  <c r="N39" i="38"/>
  <c r="G51" i="38"/>
  <c r="M51" i="38"/>
  <c r="O51" i="38" s="1"/>
  <c r="L58" i="38"/>
  <c r="L60" i="38"/>
  <c r="G61" i="38"/>
  <c r="L65" i="38"/>
  <c r="O67" i="38"/>
  <c r="D68" i="38"/>
  <c r="E68" i="38" s="1"/>
  <c r="G69" i="38"/>
  <c r="K68" i="38"/>
  <c r="L73" i="38"/>
  <c r="N77" i="38"/>
  <c r="F75" i="38"/>
  <c r="N75" i="38" s="1"/>
  <c r="M78" i="38"/>
  <c r="G78" i="38"/>
  <c r="L50" i="38"/>
  <c r="K53" i="38"/>
  <c r="N53" i="38" s="1"/>
  <c r="G55" i="38"/>
  <c r="G56" i="38"/>
  <c r="G59" i="38"/>
  <c r="M59" i="38"/>
  <c r="O59" i="38" s="1"/>
  <c r="L63" i="38"/>
  <c r="G66" i="38"/>
  <c r="M66" i="38"/>
  <c r="O66" i="38" s="1"/>
  <c r="L66" i="38"/>
  <c r="G67" i="38"/>
  <c r="I68" i="38"/>
  <c r="J68" i="38" s="1"/>
  <c r="L71" i="38"/>
  <c r="G74" i="38"/>
  <c r="M74" i="38"/>
  <c r="O74" i="38" s="1"/>
  <c r="L74" i="38"/>
  <c r="N76" i="38"/>
  <c r="M82" i="38"/>
  <c r="O82" i="38" s="1"/>
  <c r="G82" i="38"/>
  <c r="G89" i="38"/>
  <c r="G77" i="38"/>
  <c r="M77" i="38"/>
  <c r="G81" i="38"/>
  <c r="M81" i="38"/>
  <c r="O81" i="38" s="1"/>
  <c r="G85" i="38"/>
  <c r="M85" i="38"/>
  <c r="O85" i="38" s="1"/>
  <c r="M86" i="38"/>
  <c r="O86" i="38" s="1"/>
  <c r="G86" i="38"/>
  <c r="G87" i="38"/>
  <c r="M87" i="38"/>
  <c r="O87" i="38" s="1"/>
  <c r="M88" i="38"/>
  <c r="O88" i="38" s="1"/>
  <c r="G88" i="38"/>
  <c r="I6" i="37"/>
  <c r="J6" i="37" s="1"/>
  <c r="G12" i="37"/>
  <c r="M12" i="37"/>
  <c r="O12" i="37" s="1"/>
  <c r="G14" i="37"/>
  <c r="M14" i="37"/>
  <c r="O14" i="37" s="1"/>
  <c r="L15" i="37"/>
  <c r="N16" i="37"/>
  <c r="G18" i="37"/>
  <c r="M18" i="37"/>
  <c r="O18" i="37" s="1"/>
  <c r="L19" i="37"/>
  <c r="N20" i="37"/>
  <c r="G22" i="37"/>
  <c r="M22" i="37"/>
  <c r="O22" i="37" s="1"/>
  <c r="L23" i="37"/>
  <c r="L24" i="37"/>
  <c r="L26" i="37"/>
  <c r="I25" i="37"/>
  <c r="N27" i="37"/>
  <c r="M29" i="37"/>
  <c r="O29" i="37" s="1"/>
  <c r="G29" i="37"/>
  <c r="G80" i="38"/>
  <c r="G84" i="38"/>
  <c r="M90" i="38"/>
  <c r="O90" i="38" s="1"/>
  <c r="G90" i="38"/>
  <c r="G91" i="38"/>
  <c r="M91" i="38"/>
  <c r="O91" i="38" s="1"/>
  <c r="M92" i="38"/>
  <c r="O92" i="38" s="1"/>
  <c r="G92" i="38"/>
  <c r="G93" i="38"/>
  <c r="M93" i="38"/>
  <c r="O93" i="38" s="1"/>
  <c r="M94" i="38"/>
  <c r="O94" i="38" s="1"/>
  <c r="G94" i="38"/>
  <c r="G95" i="38"/>
  <c r="M95" i="38"/>
  <c r="O95" i="38" s="1"/>
  <c r="M96" i="38"/>
  <c r="O96" i="38" s="1"/>
  <c r="G96" i="38"/>
  <c r="G97" i="38"/>
  <c r="M97" i="38"/>
  <c r="O97" i="38" s="1"/>
  <c r="M98" i="38"/>
  <c r="O98" i="38" s="1"/>
  <c r="G98" i="38"/>
  <c r="G99" i="38"/>
  <c r="M99" i="38"/>
  <c r="O99" i="38" s="1"/>
  <c r="M100" i="38"/>
  <c r="O100" i="38" s="1"/>
  <c r="G100" i="38"/>
  <c r="G101" i="38"/>
  <c r="M101" i="38"/>
  <c r="O101" i="38" s="1"/>
  <c r="L11" i="37"/>
  <c r="M15" i="37"/>
  <c r="G15" i="37"/>
  <c r="M19" i="37"/>
  <c r="G19" i="37"/>
  <c r="M23" i="37"/>
  <c r="G23" i="37"/>
  <c r="M31" i="37"/>
  <c r="O31" i="37" s="1"/>
  <c r="G31" i="37"/>
  <c r="M35" i="37"/>
  <c r="O35" i="37" s="1"/>
  <c r="G35" i="37"/>
  <c r="G79" i="38"/>
  <c r="M79" i="38"/>
  <c r="O79" i="38" s="1"/>
  <c r="G83" i="38"/>
  <c r="M83" i="38"/>
  <c r="O83" i="38" s="1"/>
  <c r="I89" i="38"/>
  <c r="M11" i="37"/>
  <c r="O11" i="37" s="1"/>
  <c r="G11" i="37"/>
  <c r="L13" i="37"/>
  <c r="G16" i="37"/>
  <c r="M16" i="37"/>
  <c r="L17" i="37"/>
  <c r="G20" i="37"/>
  <c r="M20" i="37"/>
  <c r="L21" i="37"/>
  <c r="G24" i="37"/>
  <c r="M24" i="37"/>
  <c r="G26" i="37"/>
  <c r="M26" i="37"/>
  <c r="D25" i="37"/>
  <c r="E25" i="37" s="1"/>
  <c r="M27" i="37"/>
  <c r="G27" i="37"/>
  <c r="I75" i="38"/>
  <c r="M7" i="37"/>
  <c r="O7" i="37" s="1"/>
  <c r="G7" i="37"/>
  <c r="G8" i="37"/>
  <c r="M8" i="37"/>
  <c r="O8" i="37" s="1"/>
  <c r="M9" i="37"/>
  <c r="O9" i="37" s="1"/>
  <c r="G9" i="37"/>
  <c r="G10" i="37"/>
  <c r="M10" i="37"/>
  <c r="O10" i="37" s="1"/>
  <c r="M13" i="37"/>
  <c r="O13" i="37" s="1"/>
  <c r="G13" i="37"/>
  <c r="N15" i="37"/>
  <c r="M17" i="37"/>
  <c r="O17" i="37" s="1"/>
  <c r="G17" i="37"/>
  <c r="N19" i="37"/>
  <c r="M21" i="37"/>
  <c r="O21" i="37" s="1"/>
  <c r="G21" i="37"/>
  <c r="N23" i="37"/>
  <c r="N24" i="37"/>
  <c r="N26" i="37"/>
  <c r="F25" i="37"/>
  <c r="N25" i="37" s="1"/>
  <c r="G28" i="37"/>
  <c r="M28" i="37"/>
  <c r="O28" i="37" s="1"/>
  <c r="M33" i="37"/>
  <c r="O33" i="37" s="1"/>
  <c r="G33" i="37"/>
  <c r="M37" i="37"/>
  <c r="O37" i="37" s="1"/>
  <c r="M42" i="37"/>
  <c r="O42" i="37" s="1"/>
  <c r="N43" i="37"/>
  <c r="L44" i="37"/>
  <c r="N46" i="37"/>
  <c r="F45" i="37"/>
  <c r="N45" i="37" s="1"/>
  <c r="F53" i="37"/>
  <c r="N53" i="37" s="1"/>
  <c r="N54" i="37"/>
  <c r="M59" i="37"/>
  <c r="O59" i="37" s="1"/>
  <c r="G59" i="37"/>
  <c r="G30" i="37"/>
  <c r="G32" i="37"/>
  <c r="G34" i="37"/>
  <c r="G38" i="37"/>
  <c r="G41" i="37"/>
  <c r="G50" i="37"/>
  <c r="N50" i="37"/>
  <c r="L54" i="37"/>
  <c r="M57" i="37"/>
  <c r="O57" i="37" s="1"/>
  <c r="G57" i="37"/>
  <c r="M63" i="37"/>
  <c r="O63" i="37" s="1"/>
  <c r="G63" i="37"/>
  <c r="L30" i="37"/>
  <c r="L32" i="37"/>
  <c r="L34" i="37"/>
  <c r="F36" i="37"/>
  <c r="N36" i="37" s="1"/>
  <c r="G37" i="37"/>
  <c r="G39" i="37"/>
  <c r="L40" i="37"/>
  <c r="M43" i="37"/>
  <c r="G44" i="37"/>
  <c r="M61" i="37"/>
  <c r="O61" i="37" s="1"/>
  <c r="G61" i="37"/>
  <c r="L31" i="37"/>
  <c r="L33" i="37"/>
  <c r="L35" i="37"/>
  <c r="L37" i="37"/>
  <c r="D36" i="37"/>
  <c r="E36" i="37" s="1"/>
  <c r="L38" i="37"/>
  <c r="M39" i="37"/>
  <c r="O39" i="37" s="1"/>
  <c r="N40" i="37"/>
  <c r="O40" i="37" s="1"/>
  <c r="L41" i="37"/>
  <c r="G42" i="37"/>
  <c r="L43" i="37"/>
  <c r="M46" i="37"/>
  <c r="D45" i="37"/>
  <c r="E45" i="37" s="1"/>
  <c r="L46" i="37"/>
  <c r="M55" i="37"/>
  <c r="O55" i="37" s="1"/>
  <c r="G55" i="37"/>
  <c r="D53" i="37"/>
  <c r="E53" i="37" s="1"/>
  <c r="M47" i="37"/>
  <c r="O47" i="37" s="1"/>
  <c r="G48" i="37"/>
  <c r="M49" i="37"/>
  <c r="O49" i="37" s="1"/>
  <c r="M50" i="37"/>
  <c r="G51" i="37"/>
  <c r="G54" i="37"/>
  <c r="M54" i="37"/>
  <c r="G58" i="37"/>
  <c r="M58" i="37"/>
  <c r="O58" i="37" s="1"/>
  <c r="G62" i="37"/>
  <c r="M62" i="37"/>
  <c r="O62" i="37" s="1"/>
  <c r="M67" i="37"/>
  <c r="O67" i="37" s="1"/>
  <c r="G67" i="37"/>
  <c r="I68" i="37"/>
  <c r="J68" i="37" s="1"/>
  <c r="M69" i="37"/>
  <c r="O69" i="37" s="1"/>
  <c r="G69" i="37"/>
  <c r="F68" i="37"/>
  <c r="G68" i="37" s="1"/>
  <c r="M76" i="37"/>
  <c r="O76" i="37" s="1"/>
  <c r="G76" i="37"/>
  <c r="D75" i="37"/>
  <c r="E75" i="37" s="1"/>
  <c r="M80" i="37"/>
  <c r="O80" i="37" s="1"/>
  <c r="G80" i="37"/>
  <c r="I45" i="37"/>
  <c r="G65" i="37"/>
  <c r="O66" i="37"/>
  <c r="G72" i="37"/>
  <c r="L72" i="37"/>
  <c r="G73" i="37"/>
  <c r="G77" i="37"/>
  <c r="M77" i="37"/>
  <c r="O77" i="37" s="1"/>
  <c r="G81" i="37"/>
  <c r="M81" i="37"/>
  <c r="O81" i="37" s="1"/>
  <c r="M89" i="37"/>
  <c r="G89" i="37"/>
  <c r="G47" i="37"/>
  <c r="G49" i="37"/>
  <c r="G52" i="37"/>
  <c r="M52" i="37"/>
  <c r="O52" i="37" s="1"/>
  <c r="G56" i="37"/>
  <c r="M56" i="37"/>
  <c r="O56" i="37" s="1"/>
  <c r="G60" i="37"/>
  <c r="M60" i="37"/>
  <c r="O60" i="37" s="1"/>
  <c r="G64" i="37"/>
  <c r="M64" i="37"/>
  <c r="O64" i="37" s="1"/>
  <c r="G70" i="37"/>
  <c r="O73" i="37"/>
  <c r="M78" i="37"/>
  <c r="O78" i="37" s="1"/>
  <c r="G78" i="37"/>
  <c r="M82" i="37"/>
  <c r="O82" i="37" s="1"/>
  <c r="G82" i="37"/>
  <c r="G66" i="37"/>
  <c r="L66" i="37"/>
  <c r="K68" i="37"/>
  <c r="K5" i="37" s="1"/>
  <c r="M71" i="37"/>
  <c r="O71" i="37" s="1"/>
  <c r="G71" i="37"/>
  <c r="M72" i="37"/>
  <c r="O72" i="37" s="1"/>
  <c r="I75" i="37"/>
  <c r="L76" i="37"/>
  <c r="G79" i="37"/>
  <c r="M79" i="37"/>
  <c r="O79" i="37" s="1"/>
  <c r="G93" i="37"/>
  <c r="M93" i="37"/>
  <c r="O93" i="37" s="1"/>
  <c r="L94" i="37"/>
  <c r="N95" i="37"/>
  <c r="G97" i="37"/>
  <c r="M97" i="37"/>
  <c r="O97" i="37" s="1"/>
  <c r="L98" i="37"/>
  <c r="N99" i="37"/>
  <c r="G101" i="37"/>
  <c r="M101" i="37"/>
  <c r="O101" i="37" s="1"/>
  <c r="M74" i="37"/>
  <c r="O74" i="37" s="1"/>
  <c r="G74" i="37"/>
  <c r="M94" i="37"/>
  <c r="G94" i="37"/>
  <c r="L95" i="37"/>
  <c r="M98" i="37"/>
  <c r="G98" i="37"/>
  <c r="G83" i="37"/>
  <c r="M83" i="37"/>
  <c r="O83" i="37" s="1"/>
  <c r="M84" i="37"/>
  <c r="O84" i="37" s="1"/>
  <c r="G84" i="37"/>
  <c r="G85" i="37"/>
  <c r="M85" i="37"/>
  <c r="O85" i="37" s="1"/>
  <c r="M86" i="37"/>
  <c r="O86" i="37" s="1"/>
  <c r="G86" i="37"/>
  <c r="G87" i="37"/>
  <c r="M87" i="37"/>
  <c r="O87" i="37" s="1"/>
  <c r="M88" i="37"/>
  <c r="O88" i="37" s="1"/>
  <c r="G88" i="37"/>
  <c r="M92" i="37"/>
  <c r="O92" i="37" s="1"/>
  <c r="G92" i="37"/>
  <c r="G95" i="37"/>
  <c r="M95" i="37"/>
  <c r="G99" i="37"/>
  <c r="M99" i="37"/>
  <c r="M90" i="37"/>
  <c r="O90" i="37" s="1"/>
  <c r="G90" i="37"/>
  <c r="G91" i="37"/>
  <c r="M91" i="37"/>
  <c r="O91" i="37" s="1"/>
  <c r="L91" i="37"/>
  <c r="L93" i="37"/>
  <c r="N94" i="37"/>
  <c r="M96" i="37"/>
  <c r="O96" i="37" s="1"/>
  <c r="G96" i="37"/>
  <c r="L97" i="37"/>
  <c r="N98" i="37"/>
  <c r="M100" i="37"/>
  <c r="O100" i="37" s="1"/>
  <c r="G100" i="37"/>
  <c r="O66" i="36" l="1"/>
  <c r="O75" i="46"/>
  <c r="N25" i="47"/>
  <c r="O36" i="40"/>
  <c r="O32" i="38"/>
  <c r="N89" i="49"/>
  <c r="N75" i="41"/>
  <c r="O36" i="46"/>
  <c r="N53" i="41"/>
  <c r="N25" i="36"/>
  <c r="O61" i="36"/>
  <c r="O67" i="49"/>
  <c r="O95" i="36"/>
  <c r="L75" i="37"/>
  <c r="J75" i="37"/>
  <c r="L75" i="38"/>
  <c r="J75" i="38"/>
  <c r="L36" i="49"/>
  <c r="J36" i="49"/>
  <c r="L89" i="39"/>
  <c r="J89" i="39"/>
  <c r="L53" i="46"/>
  <c r="J53" i="46"/>
  <c r="L25" i="37"/>
  <c r="J25" i="37"/>
  <c r="L53" i="45"/>
  <c r="J53" i="45"/>
  <c r="L45" i="45"/>
  <c r="J45" i="45"/>
  <c r="L68" i="40"/>
  <c r="J68" i="40"/>
  <c r="L25" i="48"/>
  <c r="J25" i="48"/>
  <c r="L75" i="39"/>
  <c r="J75" i="39"/>
  <c r="L45" i="40"/>
  <c r="J45" i="40"/>
  <c r="L68" i="41"/>
  <c r="J68" i="41"/>
  <c r="L45" i="37"/>
  <c r="J45" i="37"/>
  <c r="L45" i="41"/>
  <c r="J45" i="41"/>
  <c r="L53" i="40"/>
  <c r="J53" i="40"/>
  <c r="L68" i="48"/>
  <c r="J68" i="48"/>
  <c r="L53" i="37"/>
  <c r="L89" i="38"/>
  <c r="J89" i="38"/>
  <c r="L53" i="48"/>
  <c r="J53" i="48"/>
  <c r="L25" i="50"/>
  <c r="J25" i="50"/>
  <c r="O63" i="36"/>
  <c r="O83" i="47"/>
  <c r="N45" i="50"/>
  <c r="O51" i="36"/>
  <c r="O18" i="36"/>
  <c r="O79" i="36"/>
  <c r="L36" i="36"/>
  <c r="O21" i="36"/>
  <c r="O37" i="36"/>
  <c r="O65" i="36"/>
  <c r="O23" i="36"/>
  <c r="O42" i="39"/>
  <c r="O96" i="40"/>
  <c r="O24" i="40"/>
  <c r="G68" i="40"/>
  <c r="O57" i="39"/>
  <c r="L25" i="39"/>
  <c r="O50" i="39"/>
  <c r="O21" i="39"/>
  <c r="O7" i="46"/>
  <c r="O12" i="41"/>
  <c r="O89" i="37"/>
  <c r="M45" i="40"/>
  <c r="O45" i="40" s="1"/>
  <c r="O50" i="37"/>
  <c r="O49" i="36"/>
  <c r="O68" i="46"/>
  <c r="O37" i="40"/>
  <c r="O30" i="38"/>
  <c r="O59" i="49"/>
  <c r="O32" i="41"/>
  <c r="O54" i="47"/>
  <c r="F5" i="43"/>
  <c r="O92" i="36"/>
  <c r="O44" i="38"/>
  <c r="O47" i="36"/>
  <c r="O100" i="46"/>
  <c r="O9" i="39"/>
  <c r="O87" i="40"/>
  <c r="O28" i="39"/>
  <c r="O91" i="40"/>
  <c r="O78" i="36"/>
  <c r="O20" i="36"/>
  <c r="O91" i="49"/>
  <c r="O58" i="41"/>
  <c r="O37" i="41"/>
  <c r="O91" i="39"/>
  <c r="O96" i="36"/>
  <c r="O69" i="36"/>
  <c r="O38" i="36"/>
  <c r="O30" i="36"/>
  <c r="O67" i="36"/>
  <c r="O48" i="36"/>
  <c r="O57" i="36"/>
  <c r="O74" i="50"/>
  <c r="O25" i="46"/>
  <c r="O83" i="39"/>
  <c r="O99" i="40"/>
  <c r="O90" i="40"/>
  <c r="O60" i="36"/>
  <c r="L68" i="36"/>
  <c r="N68" i="36"/>
  <c r="O56" i="36"/>
  <c r="O35" i="36"/>
  <c r="O24" i="36"/>
  <c r="N36" i="36"/>
  <c r="O69" i="49"/>
  <c r="L36" i="47"/>
  <c r="O7" i="36"/>
  <c r="L68" i="38"/>
  <c r="O91" i="48"/>
  <c r="O90" i="48"/>
  <c r="O61" i="48"/>
  <c r="K5" i="49"/>
  <c r="O99" i="37"/>
  <c r="N68" i="37"/>
  <c r="O60" i="48"/>
  <c r="O90" i="50"/>
  <c r="O8" i="50"/>
  <c r="G45" i="50"/>
  <c r="O51" i="48"/>
  <c r="N53" i="50"/>
  <c r="O53" i="50" s="1"/>
  <c r="O24" i="39"/>
  <c r="O8" i="39"/>
  <c r="O86" i="48"/>
  <c r="O78" i="48"/>
  <c r="K5" i="38"/>
  <c r="O37" i="38"/>
  <c r="O79" i="40"/>
  <c r="O37" i="50"/>
  <c r="O94" i="37"/>
  <c r="O90" i="47"/>
  <c r="O46" i="47"/>
  <c r="O26" i="46"/>
  <c r="O90" i="39"/>
  <c r="O46" i="39"/>
  <c r="O41" i="39"/>
  <c r="O32" i="39"/>
  <c r="O95" i="40"/>
  <c r="O77" i="36"/>
  <c r="O75" i="40"/>
  <c r="O43" i="36"/>
  <c r="O38" i="48"/>
  <c r="N45" i="48"/>
  <c r="O76" i="49"/>
  <c r="O99" i="41"/>
  <c r="O87" i="39"/>
  <c r="O92" i="40"/>
  <c r="O55" i="36"/>
  <c r="O80" i="45"/>
  <c r="O46" i="37"/>
  <c r="O26" i="37"/>
  <c r="L25" i="38"/>
  <c r="O98" i="37"/>
  <c r="O15" i="37"/>
  <c r="M89" i="38"/>
  <c r="O89" i="38" s="1"/>
  <c r="O76" i="38"/>
  <c r="N45" i="38"/>
  <c r="F5" i="38"/>
  <c r="L89" i="50"/>
  <c r="L89" i="45"/>
  <c r="N36" i="45"/>
  <c r="O76" i="45"/>
  <c r="N75" i="47"/>
  <c r="K5" i="47"/>
  <c r="O49" i="41"/>
  <c r="O28" i="41"/>
  <c r="L89" i="46"/>
  <c r="O20" i="39"/>
  <c r="O76" i="40"/>
  <c r="O50" i="36"/>
  <c r="L68" i="37"/>
  <c r="O20" i="37"/>
  <c r="O16" i="37"/>
  <c r="N68" i="38"/>
  <c r="O77" i="48"/>
  <c r="O39" i="38"/>
  <c r="O76" i="48"/>
  <c r="N75" i="48"/>
  <c r="N89" i="48"/>
  <c r="K5" i="48"/>
  <c r="O39" i="49"/>
  <c r="M36" i="49"/>
  <c r="O36" i="49" s="1"/>
  <c r="O37" i="49"/>
  <c r="N89" i="50"/>
  <c r="N75" i="50"/>
  <c r="L45" i="50"/>
  <c r="M45" i="50"/>
  <c r="L75" i="45"/>
  <c r="L36" i="45"/>
  <c r="L68" i="47"/>
  <c r="O49" i="47"/>
  <c r="L45" i="47"/>
  <c r="O37" i="47"/>
  <c r="L89" i="47"/>
  <c r="O76" i="39"/>
  <c r="L36" i="39"/>
  <c r="O17" i="39"/>
  <c r="O13" i="39"/>
  <c r="O100" i="40"/>
  <c r="O12" i="39"/>
  <c r="O82" i="40"/>
  <c r="O78" i="40"/>
  <c r="N75" i="36"/>
  <c r="O41" i="36"/>
  <c r="O85" i="36"/>
  <c r="O59" i="36"/>
  <c r="N45" i="36"/>
  <c r="O29" i="36"/>
  <c r="O44" i="36"/>
  <c r="O11" i="36"/>
  <c r="O76" i="50"/>
  <c r="K5" i="45"/>
  <c r="D5" i="42"/>
  <c r="N45" i="47"/>
  <c r="O69" i="48"/>
  <c r="O47" i="48"/>
  <c r="N36" i="48"/>
  <c r="O67" i="48"/>
  <c r="O55" i="48"/>
  <c r="L36" i="48"/>
  <c r="O70" i="49"/>
  <c r="O54" i="50"/>
  <c r="O70" i="47"/>
  <c r="L25" i="47"/>
  <c r="O38" i="47"/>
  <c r="O54" i="41"/>
  <c r="O41" i="41"/>
  <c r="O24" i="41"/>
  <c r="O20" i="41"/>
  <c r="O16" i="41"/>
  <c r="O8" i="41"/>
  <c r="O70" i="39"/>
  <c r="N36" i="39"/>
  <c r="O33" i="39"/>
  <c r="O29" i="39"/>
  <c r="O16" i="39"/>
  <c r="O86" i="40"/>
  <c r="L45" i="36"/>
  <c r="O31" i="36"/>
  <c r="O16" i="36"/>
  <c r="O9" i="36"/>
  <c r="O10" i="36"/>
  <c r="O24" i="37"/>
  <c r="M68" i="38"/>
  <c r="G68" i="38"/>
  <c r="M45" i="38"/>
  <c r="G45" i="38"/>
  <c r="L6" i="48"/>
  <c r="I5" i="48"/>
  <c r="O70" i="48"/>
  <c r="M53" i="49"/>
  <c r="O53" i="49" s="1"/>
  <c r="G53" i="49"/>
  <c r="L45" i="49"/>
  <c r="G89" i="49"/>
  <c r="M89" i="49"/>
  <c r="O89" i="49" s="1"/>
  <c r="M53" i="37"/>
  <c r="O53" i="37" s="1"/>
  <c r="G53" i="37"/>
  <c r="O43" i="37"/>
  <c r="O27" i="37"/>
  <c r="F5" i="37"/>
  <c r="O23" i="37"/>
  <c r="I5" i="37"/>
  <c r="L6" i="37"/>
  <c r="O78" i="38"/>
  <c r="M75" i="38"/>
  <c r="O75" i="38" s="1"/>
  <c r="G75" i="38"/>
  <c r="L53" i="38"/>
  <c r="O41" i="38"/>
  <c r="M6" i="38"/>
  <c r="O6" i="38" s="1"/>
  <c r="G6" i="38"/>
  <c r="D5" i="38"/>
  <c r="O43" i="38"/>
  <c r="O42" i="38"/>
  <c r="O38" i="38"/>
  <c r="O33" i="38"/>
  <c r="L45" i="48"/>
  <c r="O64" i="48"/>
  <c r="O56" i="48"/>
  <c r="O71" i="48"/>
  <c r="O52" i="48"/>
  <c r="M45" i="49"/>
  <c r="G45" i="49"/>
  <c r="O70" i="50"/>
  <c r="G75" i="49"/>
  <c r="M75" i="49"/>
  <c r="O75" i="49" s="1"/>
  <c r="O58" i="49"/>
  <c r="O47" i="49"/>
  <c r="I5" i="49"/>
  <c r="O90" i="49"/>
  <c r="O83" i="49"/>
  <c r="O55" i="49"/>
  <c r="O38" i="49"/>
  <c r="O49" i="50"/>
  <c r="O57" i="50"/>
  <c r="L75" i="50"/>
  <c r="E53" i="42"/>
  <c r="G53" i="42"/>
  <c r="O72" i="45"/>
  <c r="O82" i="45"/>
  <c r="O58" i="45"/>
  <c r="O54" i="45"/>
  <c r="O29" i="45"/>
  <c r="O41" i="45"/>
  <c r="M36" i="45"/>
  <c r="G36" i="45"/>
  <c r="O24" i="45"/>
  <c r="O20" i="45"/>
  <c r="F5" i="45"/>
  <c r="E25" i="42"/>
  <c r="G25" i="42"/>
  <c r="M89" i="47"/>
  <c r="O89" i="47" s="1"/>
  <c r="G89" i="47"/>
  <c r="E89" i="47"/>
  <c r="O79" i="47"/>
  <c r="N36" i="47"/>
  <c r="E6" i="41"/>
  <c r="M6" i="41"/>
  <c r="G6" i="41"/>
  <c r="D5" i="41"/>
  <c r="O70" i="41"/>
  <c r="M25" i="41"/>
  <c r="O25" i="41" s="1"/>
  <c r="G25" i="41"/>
  <c r="E25" i="41"/>
  <c r="O59" i="41"/>
  <c r="O42" i="41"/>
  <c r="O21" i="41"/>
  <c r="M53" i="46"/>
  <c r="O53" i="46" s="1"/>
  <c r="M89" i="39"/>
  <c r="O89" i="39" s="1"/>
  <c r="G89" i="39"/>
  <c r="E89" i="39"/>
  <c r="M53" i="39"/>
  <c r="O53" i="39" s="1"/>
  <c r="G53" i="39"/>
  <c r="E53" i="39"/>
  <c r="G75" i="43"/>
  <c r="M6" i="46"/>
  <c r="G6" i="46"/>
  <c r="E6" i="46"/>
  <c r="D5" i="46"/>
  <c r="O95" i="39"/>
  <c r="L89" i="36"/>
  <c r="O74" i="36"/>
  <c r="O83" i="36"/>
  <c r="O46" i="36"/>
  <c r="O8" i="36"/>
  <c r="O13" i="36"/>
  <c r="M89" i="36"/>
  <c r="G89" i="36"/>
  <c r="O42" i="36"/>
  <c r="L25" i="36"/>
  <c r="G36" i="37"/>
  <c r="M36" i="37"/>
  <c r="O36" i="37" s="1"/>
  <c r="M6" i="48"/>
  <c r="O6" i="48" s="1"/>
  <c r="G6" i="48"/>
  <c r="D5" i="48"/>
  <c r="O95" i="37"/>
  <c r="O54" i="37"/>
  <c r="G45" i="37"/>
  <c r="M45" i="37"/>
  <c r="O45" i="37" s="1"/>
  <c r="M25" i="37"/>
  <c r="O25" i="37" s="1"/>
  <c r="G25" i="37"/>
  <c r="M6" i="37"/>
  <c r="O6" i="37" s="1"/>
  <c r="M36" i="38"/>
  <c r="G36" i="38"/>
  <c r="O47" i="38"/>
  <c r="L6" i="38"/>
  <c r="I5" i="38"/>
  <c r="O46" i="38"/>
  <c r="G75" i="48"/>
  <c r="M75" i="48"/>
  <c r="M68" i="48"/>
  <c r="O68" i="48" s="1"/>
  <c r="G68" i="48"/>
  <c r="O50" i="48"/>
  <c r="O44" i="48"/>
  <c r="L75" i="49"/>
  <c r="M45" i="48"/>
  <c r="G45" i="48"/>
  <c r="M36" i="48"/>
  <c r="G36" i="48"/>
  <c r="O63" i="48"/>
  <c r="O54" i="48"/>
  <c r="M68" i="49"/>
  <c r="O68" i="49" s="1"/>
  <c r="G68" i="49"/>
  <c r="O87" i="49"/>
  <c r="O79" i="49"/>
  <c r="O65" i="49"/>
  <c r="L68" i="49"/>
  <c r="O64" i="49"/>
  <c r="O71" i="49"/>
  <c r="O61" i="49"/>
  <c r="D5" i="49"/>
  <c r="M36" i="50"/>
  <c r="G36" i="50"/>
  <c r="M75" i="45"/>
  <c r="G75" i="45"/>
  <c r="G75" i="50"/>
  <c r="O74" i="45"/>
  <c r="M25" i="45"/>
  <c r="O25" i="45" s="1"/>
  <c r="G25" i="45"/>
  <c r="M25" i="50"/>
  <c r="O25" i="50" s="1"/>
  <c r="G25" i="50"/>
  <c r="O62" i="45"/>
  <c r="M45" i="45"/>
  <c r="O45" i="45" s="1"/>
  <c r="G45" i="45"/>
  <c r="O38" i="45"/>
  <c r="O33" i="45"/>
  <c r="L25" i="45"/>
  <c r="O21" i="45"/>
  <c r="N75" i="45"/>
  <c r="O70" i="45"/>
  <c r="O49" i="45"/>
  <c r="O32" i="45"/>
  <c r="O28" i="45"/>
  <c r="D5" i="45"/>
  <c r="O95" i="47"/>
  <c r="O35" i="47"/>
  <c r="E25" i="47"/>
  <c r="M25" i="47"/>
  <c r="G25" i="47"/>
  <c r="L75" i="47"/>
  <c r="O7" i="47"/>
  <c r="N36" i="41"/>
  <c r="F5" i="41"/>
  <c r="E36" i="41"/>
  <c r="M36" i="41"/>
  <c r="G36" i="41"/>
  <c r="O64" i="41"/>
  <c r="L75" i="41"/>
  <c r="L6" i="41"/>
  <c r="I5" i="41"/>
  <c r="O72" i="41"/>
  <c r="O50" i="41"/>
  <c r="O46" i="41"/>
  <c r="O9" i="41"/>
  <c r="N6" i="39"/>
  <c r="F5" i="39"/>
  <c r="I5" i="46"/>
  <c r="L6" i="46"/>
  <c r="M45" i="39"/>
  <c r="O45" i="39" s="1"/>
  <c r="G45" i="39"/>
  <c r="E45" i="39"/>
  <c r="E53" i="40"/>
  <c r="M53" i="40"/>
  <c r="O53" i="40" s="1"/>
  <c r="G53" i="40"/>
  <c r="M6" i="40"/>
  <c r="O6" i="40" s="1"/>
  <c r="G6" i="40"/>
  <c r="E6" i="40"/>
  <c r="D5" i="40"/>
  <c r="M75" i="39"/>
  <c r="O75" i="39" s="1"/>
  <c r="G75" i="39"/>
  <c r="E75" i="39"/>
  <c r="N68" i="39"/>
  <c r="L53" i="39"/>
  <c r="O52" i="39"/>
  <c r="E6" i="39"/>
  <c r="M6" i="39"/>
  <c r="G6" i="39"/>
  <c r="D5" i="39"/>
  <c r="G25" i="43"/>
  <c r="L89" i="40"/>
  <c r="N6" i="36"/>
  <c r="F5" i="36"/>
  <c r="O94" i="36"/>
  <c r="O84" i="36"/>
  <c r="O76" i="36"/>
  <c r="L53" i="36"/>
  <c r="M45" i="36"/>
  <c r="G45" i="36"/>
  <c r="O26" i="36"/>
  <c r="L6" i="36"/>
  <c r="I5" i="36"/>
  <c r="O54" i="36"/>
  <c r="O52" i="36"/>
  <c r="O14" i="36"/>
  <c r="D5" i="36"/>
  <c r="M6" i="36"/>
  <c r="G6" i="36"/>
  <c r="K5" i="50"/>
  <c r="L68" i="50"/>
  <c r="G53" i="50"/>
  <c r="M75" i="50"/>
  <c r="L68" i="45"/>
  <c r="M53" i="45"/>
  <c r="O53" i="45" s="1"/>
  <c r="G53" i="45"/>
  <c r="O42" i="45"/>
  <c r="N6" i="50"/>
  <c r="F5" i="50"/>
  <c r="M68" i="45"/>
  <c r="O68" i="45" s="1"/>
  <c r="G68" i="45"/>
  <c r="O61" i="45"/>
  <c r="O57" i="45"/>
  <c r="O37" i="45"/>
  <c r="M36" i="47"/>
  <c r="G36" i="47"/>
  <c r="E36" i="47"/>
  <c r="E45" i="47"/>
  <c r="M45" i="47"/>
  <c r="G45" i="47"/>
  <c r="E68" i="41"/>
  <c r="M68" i="41"/>
  <c r="O68" i="41" s="1"/>
  <c r="G68" i="41"/>
  <c r="M75" i="47"/>
  <c r="G75" i="47"/>
  <c r="E75" i="47"/>
  <c r="N68" i="47"/>
  <c r="O41" i="47"/>
  <c r="N53" i="47"/>
  <c r="O101" i="41"/>
  <c r="E45" i="46"/>
  <c r="M45" i="46"/>
  <c r="O45" i="46" s="1"/>
  <c r="G45" i="46"/>
  <c r="O89" i="41"/>
  <c r="O66" i="41"/>
  <c r="L36" i="41"/>
  <c r="N6" i="41"/>
  <c r="K5" i="41"/>
  <c r="L89" i="41"/>
  <c r="E75" i="41"/>
  <c r="M75" i="41"/>
  <c r="G75" i="41"/>
  <c r="O29" i="41"/>
  <c r="O13" i="41"/>
  <c r="F5" i="40"/>
  <c r="E68" i="39"/>
  <c r="G68" i="39"/>
  <c r="M68" i="39"/>
  <c r="O60" i="39"/>
  <c r="O56" i="39"/>
  <c r="E89" i="40"/>
  <c r="M89" i="40"/>
  <c r="O89" i="40" s="1"/>
  <c r="G89" i="40"/>
  <c r="E36" i="39"/>
  <c r="M36" i="39"/>
  <c r="G36" i="39"/>
  <c r="M25" i="39"/>
  <c r="O25" i="39" s="1"/>
  <c r="G25" i="39"/>
  <c r="E25" i="39"/>
  <c r="O101" i="36"/>
  <c r="O93" i="36"/>
  <c r="N89" i="36"/>
  <c r="O90" i="36"/>
  <c r="O80" i="36"/>
  <c r="M53" i="36"/>
  <c r="G53" i="36"/>
  <c r="M25" i="48"/>
  <c r="O25" i="48" s="1"/>
  <c r="N45" i="49"/>
  <c r="G89" i="50"/>
  <c r="M89" i="50"/>
  <c r="M68" i="37"/>
  <c r="M75" i="37"/>
  <c r="O75" i="37" s="1"/>
  <c r="G75" i="37"/>
  <c r="O19" i="37"/>
  <c r="O77" i="38"/>
  <c r="D5" i="37"/>
  <c r="N36" i="38"/>
  <c r="L36" i="38"/>
  <c r="G53" i="38"/>
  <c r="M53" i="38"/>
  <c r="O53" i="38" s="1"/>
  <c r="L45" i="38"/>
  <c r="G89" i="48"/>
  <c r="M89" i="48"/>
  <c r="F5" i="48"/>
  <c r="M25" i="38"/>
  <c r="O25" i="38" s="1"/>
  <c r="O62" i="48"/>
  <c r="M53" i="48"/>
  <c r="O53" i="48" s="1"/>
  <c r="G53" i="48"/>
  <c r="O66" i="49"/>
  <c r="O74" i="49"/>
  <c r="L53" i="49"/>
  <c r="O88" i="49"/>
  <c r="F5" i="49"/>
  <c r="G68" i="50"/>
  <c r="M68" i="50"/>
  <c r="O68" i="50" s="1"/>
  <c r="N36" i="50"/>
  <c r="M89" i="45"/>
  <c r="O89" i="45" s="1"/>
  <c r="G89" i="45"/>
  <c r="I5" i="50"/>
  <c r="L6" i="50"/>
  <c r="E75" i="42"/>
  <c r="G75" i="42"/>
  <c r="L6" i="45"/>
  <c r="I5" i="45"/>
  <c r="E45" i="42"/>
  <c r="G45" i="42"/>
  <c r="O50" i="45"/>
  <c r="O46" i="45"/>
  <c r="G6" i="50"/>
  <c r="M6" i="50"/>
  <c r="D5" i="50"/>
  <c r="L6" i="47"/>
  <c r="I5" i="47"/>
  <c r="N6" i="47"/>
  <c r="F5" i="47"/>
  <c r="M6" i="45"/>
  <c r="O6" i="45" s="1"/>
  <c r="E68" i="47"/>
  <c r="G68" i="47"/>
  <c r="M68" i="47"/>
  <c r="L53" i="47"/>
  <c r="E53" i="47"/>
  <c r="M53" i="47"/>
  <c r="G53" i="47"/>
  <c r="M6" i="47"/>
  <c r="G6" i="47"/>
  <c r="E6" i="47"/>
  <c r="D5" i="47"/>
  <c r="M53" i="41"/>
  <c r="G53" i="41"/>
  <c r="E53" i="41"/>
  <c r="E89" i="46"/>
  <c r="M89" i="46"/>
  <c r="O89" i="46" s="1"/>
  <c r="G89" i="46"/>
  <c r="L53" i="41"/>
  <c r="O55" i="41"/>
  <c r="M45" i="41"/>
  <c r="O45" i="41" s="1"/>
  <c r="G45" i="41"/>
  <c r="E45" i="41"/>
  <c r="O38" i="41"/>
  <c r="O33" i="41"/>
  <c r="L25" i="41"/>
  <c r="O17" i="41"/>
  <c r="O101" i="46"/>
  <c r="L68" i="39"/>
  <c r="N6" i="46"/>
  <c r="F5" i="46"/>
  <c r="L45" i="39"/>
  <c r="L25" i="40"/>
  <c r="I5" i="40"/>
  <c r="G53" i="43"/>
  <c r="G36" i="43"/>
  <c r="K5" i="39"/>
  <c r="L6" i="39"/>
  <c r="I5" i="39"/>
  <c r="D5" i="43"/>
  <c r="G6" i="43"/>
  <c r="M68" i="36"/>
  <c r="G68" i="36"/>
  <c r="M25" i="40"/>
  <c r="O25" i="40" s="1"/>
  <c r="M75" i="36"/>
  <c r="G75" i="36"/>
  <c r="M36" i="36"/>
  <c r="O36" i="36" s="1"/>
  <c r="G36" i="36"/>
  <c r="M68" i="40"/>
  <c r="O68" i="40" s="1"/>
  <c r="O100" i="36"/>
  <c r="N53" i="36"/>
  <c r="O39" i="36"/>
  <c r="M25" i="36"/>
  <c r="O25" i="36" s="1"/>
  <c r="G25" i="36"/>
  <c r="L75" i="36"/>
  <c r="O70" i="36"/>
  <c r="O62" i="36"/>
  <c r="O32" i="36"/>
  <c r="O22" i="36"/>
  <c r="K5" i="36"/>
  <c r="O12" i="36"/>
  <c r="O75" i="41" l="1"/>
  <c r="O25" i="47"/>
  <c r="O45" i="50"/>
  <c r="O53" i="41"/>
  <c r="J5" i="49"/>
  <c r="N5" i="49"/>
  <c r="N5" i="46"/>
  <c r="J5" i="50"/>
  <c r="J5" i="48"/>
  <c r="J5" i="45"/>
  <c r="N5" i="45"/>
  <c r="E5" i="42"/>
  <c r="J5" i="39"/>
  <c r="J5" i="36"/>
  <c r="N5" i="40"/>
  <c r="J5" i="41"/>
  <c r="L5" i="37"/>
  <c r="J5" i="37"/>
  <c r="L5" i="46"/>
  <c r="J5" i="46"/>
  <c r="N5" i="37"/>
  <c r="L5" i="40"/>
  <c r="J5" i="40"/>
  <c r="L5" i="47"/>
  <c r="J5" i="47"/>
  <c r="J5" i="38"/>
  <c r="O68" i="36"/>
  <c r="O36" i="39"/>
  <c r="O45" i="47"/>
  <c r="O45" i="48"/>
  <c r="O68" i="38"/>
  <c r="N5" i="38"/>
  <c r="O68" i="37"/>
  <c r="L5" i="49"/>
  <c r="O75" i="45"/>
  <c r="O36" i="45"/>
  <c r="O36" i="47"/>
  <c r="O45" i="36"/>
  <c r="O75" i="48"/>
  <c r="L5" i="38"/>
  <c r="O6" i="39"/>
  <c r="L5" i="39"/>
  <c r="O6" i="47"/>
  <c r="G5" i="42"/>
  <c r="O68" i="47"/>
  <c r="N5" i="47"/>
  <c r="L5" i="45"/>
  <c r="N5" i="48"/>
  <c r="O75" i="50"/>
  <c r="O36" i="48"/>
  <c r="O75" i="36"/>
  <c r="O53" i="47"/>
  <c r="O6" i="50"/>
  <c r="L5" i="50"/>
  <c r="O89" i="48"/>
  <c r="O89" i="50"/>
  <c r="O68" i="39"/>
  <c r="O75" i="47"/>
  <c r="L5" i="48"/>
  <c r="O45" i="38"/>
  <c r="N5" i="50"/>
  <c r="O6" i="36"/>
  <c r="L5" i="36"/>
  <c r="N5" i="36"/>
  <c r="N5" i="41"/>
  <c r="O89" i="36"/>
  <c r="O6" i="41"/>
  <c r="G5" i="43"/>
  <c r="E5" i="43"/>
  <c r="M5" i="37"/>
  <c r="G5" i="37"/>
  <c r="E5" i="37"/>
  <c r="M5" i="36"/>
  <c r="G5" i="36"/>
  <c r="E5" i="36"/>
  <c r="L5" i="41"/>
  <c r="M5" i="45"/>
  <c r="G5" i="45"/>
  <c r="E5" i="45"/>
  <c r="E5" i="49"/>
  <c r="M5" i="49"/>
  <c r="G5" i="49"/>
  <c r="M5" i="48"/>
  <c r="G5" i="48"/>
  <c r="E5" i="48"/>
  <c r="O6" i="46"/>
  <c r="M5" i="38"/>
  <c r="G5" i="38"/>
  <c r="E5" i="38"/>
  <c r="O36" i="41"/>
  <c r="O36" i="38"/>
  <c r="E5" i="46"/>
  <c r="G5" i="46"/>
  <c r="M5" i="46"/>
  <c r="M5" i="41"/>
  <c r="G5" i="41"/>
  <c r="E5" i="41"/>
  <c r="O45" i="49"/>
  <c r="E5" i="47"/>
  <c r="M5" i="47"/>
  <c r="G5" i="47"/>
  <c r="M5" i="50"/>
  <c r="G5" i="50"/>
  <c r="E5" i="50"/>
  <c r="O53" i="36"/>
  <c r="M5" i="39"/>
  <c r="G5" i="39"/>
  <c r="E5" i="39"/>
  <c r="E5" i="40"/>
  <c r="M5" i="40"/>
  <c r="G5" i="40"/>
  <c r="N5" i="39"/>
  <c r="O36" i="50"/>
  <c r="O5" i="49" l="1"/>
  <c r="O5" i="46"/>
  <c r="O5" i="45"/>
  <c r="O5" i="40"/>
  <c r="O5" i="37"/>
  <c r="O5" i="38"/>
  <c r="O5" i="50"/>
  <c r="O5" i="47"/>
  <c r="O5" i="41"/>
  <c r="O5" i="48"/>
  <c r="O5" i="39"/>
  <c r="O5" i="36"/>
  <c r="C89" i="43" l="1"/>
  <c r="E89" i="43" s="1"/>
  <c r="C75" i="43"/>
  <c r="E75" i="43" s="1"/>
  <c r="C68" i="43"/>
  <c r="E68" i="43" s="1"/>
  <c r="C53" i="43"/>
  <c r="E53" i="43" s="1"/>
  <c r="C45" i="43"/>
  <c r="E45" i="43" s="1"/>
  <c r="C36" i="43"/>
  <c r="E36" i="43" s="1"/>
  <c r="C25" i="43"/>
  <c r="E25" i="43" s="1"/>
  <c r="C6" i="43"/>
  <c r="E6" i="43" s="1"/>
  <c r="D101" i="53" l="1"/>
  <c r="D100" i="53"/>
  <c r="D99" i="53"/>
  <c r="D98" i="53"/>
  <c r="D97" i="53"/>
  <c r="D96" i="53"/>
  <c r="D95" i="53"/>
  <c r="D94" i="53"/>
  <c r="D93" i="53"/>
  <c r="D92" i="53"/>
  <c r="D91" i="53"/>
  <c r="D90" i="53"/>
  <c r="G89" i="53"/>
  <c r="E89" i="53"/>
  <c r="C89" i="53"/>
  <c r="B89" i="53"/>
  <c r="D88" i="53"/>
  <c r="D87" i="53"/>
  <c r="D86" i="53"/>
  <c r="D85" i="53"/>
  <c r="D84" i="53"/>
  <c r="D83" i="53"/>
  <c r="D82" i="53"/>
  <c r="D81" i="53"/>
  <c r="D80" i="53"/>
  <c r="D79" i="53"/>
  <c r="D78" i="53"/>
  <c r="D77" i="53"/>
  <c r="D76" i="53"/>
  <c r="G75" i="53"/>
  <c r="E75" i="53"/>
  <c r="C75" i="53"/>
  <c r="B75" i="53"/>
  <c r="D74" i="53"/>
  <c r="D73" i="53"/>
  <c r="D72" i="53"/>
  <c r="D71" i="53"/>
  <c r="D70" i="53"/>
  <c r="D69" i="53"/>
  <c r="G68" i="53"/>
  <c r="E68" i="53"/>
  <c r="C68" i="53"/>
  <c r="B68" i="53"/>
  <c r="D67" i="53"/>
  <c r="D66" i="53"/>
  <c r="D65" i="53"/>
  <c r="D64" i="53"/>
  <c r="D63" i="53"/>
  <c r="D62" i="53"/>
  <c r="D61" i="53"/>
  <c r="D60" i="53"/>
  <c r="D59" i="53"/>
  <c r="D58" i="53"/>
  <c r="D57" i="53"/>
  <c r="D56" i="53"/>
  <c r="D55" i="53"/>
  <c r="D54" i="53"/>
  <c r="G53" i="53"/>
  <c r="E53" i="53"/>
  <c r="C53" i="53"/>
  <c r="B53" i="53"/>
  <c r="D52" i="53"/>
  <c r="D51" i="53"/>
  <c r="D50" i="53"/>
  <c r="D49" i="53"/>
  <c r="D48" i="53"/>
  <c r="D47" i="53"/>
  <c r="D46" i="53"/>
  <c r="G45" i="53"/>
  <c r="E45" i="53"/>
  <c r="C45" i="53"/>
  <c r="B45" i="53"/>
  <c r="D43" i="53"/>
  <c r="D42" i="53"/>
  <c r="D41" i="53"/>
  <c r="D40" i="53"/>
  <c r="D39" i="53"/>
  <c r="D38" i="53"/>
  <c r="D37" i="53"/>
  <c r="G36" i="53"/>
  <c r="E36" i="53"/>
  <c r="C36" i="53"/>
  <c r="B36" i="53"/>
  <c r="D35" i="53"/>
  <c r="D34" i="53"/>
  <c r="D33" i="53"/>
  <c r="D32" i="53"/>
  <c r="D31" i="53"/>
  <c r="D30" i="53"/>
  <c r="D29" i="53"/>
  <c r="D28" i="53"/>
  <c r="D27" i="53"/>
  <c r="D26" i="53"/>
  <c r="G25" i="53"/>
  <c r="E25" i="53"/>
  <c r="C25" i="53"/>
  <c r="B25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E6" i="53"/>
  <c r="C6" i="53"/>
  <c r="B6" i="53"/>
  <c r="B2" i="53"/>
  <c r="A101" i="40"/>
  <c r="A100" i="40"/>
  <c r="A99" i="40"/>
  <c r="A98" i="40"/>
  <c r="A97" i="40"/>
  <c r="A96" i="40"/>
  <c r="A95" i="40"/>
  <c r="A94" i="40"/>
  <c r="A93" i="40"/>
  <c r="A92" i="40"/>
  <c r="A91" i="40"/>
  <c r="A90" i="40"/>
  <c r="A88" i="40"/>
  <c r="A87" i="40"/>
  <c r="A86" i="40"/>
  <c r="A85" i="40"/>
  <c r="A84" i="40"/>
  <c r="A83" i="40"/>
  <c r="A82" i="40"/>
  <c r="A81" i="40"/>
  <c r="A80" i="40"/>
  <c r="A79" i="40"/>
  <c r="A78" i="40"/>
  <c r="A77" i="40"/>
  <c r="A76" i="40"/>
  <c r="A74" i="40"/>
  <c r="A73" i="40"/>
  <c r="A72" i="40"/>
  <c r="A71" i="40"/>
  <c r="A70" i="40"/>
  <c r="A69" i="40"/>
  <c r="A67" i="40"/>
  <c r="A66" i="40"/>
  <c r="A65" i="40"/>
  <c r="A64" i="40"/>
  <c r="A63" i="40"/>
  <c r="A62" i="40"/>
  <c r="A61" i="40"/>
  <c r="A60" i="40"/>
  <c r="A59" i="40"/>
  <c r="A58" i="40"/>
  <c r="A57" i="40"/>
  <c r="A56" i="40"/>
  <c r="A55" i="40"/>
  <c r="A54" i="40"/>
  <c r="A52" i="40"/>
  <c r="A51" i="40"/>
  <c r="A50" i="40"/>
  <c r="A49" i="40"/>
  <c r="A48" i="40"/>
  <c r="A47" i="40"/>
  <c r="A46" i="40"/>
  <c r="A44" i="40"/>
  <c r="A43" i="40"/>
  <c r="A42" i="40"/>
  <c r="A41" i="40"/>
  <c r="A40" i="40"/>
  <c r="A39" i="40"/>
  <c r="A38" i="40"/>
  <c r="A37" i="40"/>
  <c r="A35" i="40"/>
  <c r="A34" i="40"/>
  <c r="A33" i="40"/>
  <c r="A32" i="40"/>
  <c r="A31" i="40"/>
  <c r="A30" i="40"/>
  <c r="A29" i="40"/>
  <c r="A28" i="40"/>
  <c r="A27" i="40"/>
  <c r="A26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A101" i="39"/>
  <c r="A100" i="39"/>
  <c r="A99" i="39"/>
  <c r="A98" i="39"/>
  <c r="A97" i="39"/>
  <c r="A96" i="39"/>
  <c r="A95" i="39"/>
  <c r="A94" i="39"/>
  <c r="A93" i="39"/>
  <c r="A92" i="39"/>
  <c r="A91" i="39"/>
  <c r="A90" i="39"/>
  <c r="A88" i="39"/>
  <c r="A87" i="39"/>
  <c r="A86" i="39"/>
  <c r="A85" i="39"/>
  <c r="A84" i="39"/>
  <c r="A83" i="39"/>
  <c r="A82" i="39"/>
  <c r="A81" i="39"/>
  <c r="A80" i="39"/>
  <c r="A79" i="39"/>
  <c r="A78" i="39"/>
  <c r="A77" i="39"/>
  <c r="A76" i="39"/>
  <c r="A74" i="39"/>
  <c r="A73" i="39"/>
  <c r="A72" i="39"/>
  <c r="A71" i="39"/>
  <c r="A70" i="39"/>
  <c r="A69" i="39"/>
  <c r="A67" i="39"/>
  <c r="A66" i="39"/>
  <c r="A65" i="39"/>
  <c r="A64" i="39"/>
  <c r="A63" i="39"/>
  <c r="A62" i="39"/>
  <c r="A61" i="39"/>
  <c r="A60" i="39"/>
  <c r="A59" i="39"/>
  <c r="A58" i="39"/>
  <c r="A57" i="39"/>
  <c r="A56" i="39"/>
  <c r="A55" i="39"/>
  <c r="A54" i="39"/>
  <c r="A52" i="39"/>
  <c r="A51" i="39"/>
  <c r="A50" i="39"/>
  <c r="A49" i="39"/>
  <c r="A48" i="39"/>
  <c r="A47" i="39"/>
  <c r="A46" i="39"/>
  <c r="A44" i="39"/>
  <c r="A43" i="39"/>
  <c r="A42" i="39"/>
  <c r="A41" i="39"/>
  <c r="A40" i="39"/>
  <c r="A39" i="39"/>
  <c r="A38" i="39"/>
  <c r="A37" i="39"/>
  <c r="A35" i="39"/>
  <c r="A34" i="39"/>
  <c r="A33" i="39"/>
  <c r="A32" i="39"/>
  <c r="A31" i="39"/>
  <c r="A30" i="39"/>
  <c r="A29" i="39"/>
  <c r="A28" i="39"/>
  <c r="A27" i="39"/>
  <c r="A26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7" i="39"/>
  <c r="A101" i="46"/>
  <c r="A100" i="46"/>
  <c r="A99" i="46"/>
  <c r="A98" i="46"/>
  <c r="A97" i="46"/>
  <c r="A96" i="46"/>
  <c r="A95" i="46"/>
  <c r="A94" i="46"/>
  <c r="A93" i="46"/>
  <c r="A92" i="46"/>
  <c r="A91" i="46"/>
  <c r="A90" i="46"/>
  <c r="A88" i="46"/>
  <c r="A87" i="46"/>
  <c r="A86" i="46"/>
  <c r="A85" i="46"/>
  <c r="A84" i="46"/>
  <c r="A83" i="46"/>
  <c r="A82" i="46"/>
  <c r="A81" i="46"/>
  <c r="A80" i="46"/>
  <c r="A79" i="46"/>
  <c r="A78" i="46"/>
  <c r="A77" i="46"/>
  <c r="A76" i="46"/>
  <c r="A74" i="46"/>
  <c r="A73" i="46"/>
  <c r="A72" i="46"/>
  <c r="A71" i="46"/>
  <c r="A70" i="46"/>
  <c r="A69" i="46"/>
  <c r="A67" i="46"/>
  <c r="A66" i="46"/>
  <c r="A65" i="46"/>
  <c r="A64" i="46"/>
  <c r="A63" i="46"/>
  <c r="A62" i="46"/>
  <c r="A61" i="46"/>
  <c r="A60" i="46"/>
  <c r="A59" i="46"/>
  <c r="A58" i="46"/>
  <c r="A57" i="46"/>
  <c r="A56" i="46"/>
  <c r="A55" i="46"/>
  <c r="A54" i="46"/>
  <c r="A52" i="46"/>
  <c r="A51" i="46"/>
  <c r="A50" i="46"/>
  <c r="A49" i="46"/>
  <c r="A48" i="46"/>
  <c r="A47" i="46"/>
  <c r="A46" i="46"/>
  <c r="A44" i="46"/>
  <c r="A43" i="46"/>
  <c r="A42" i="46"/>
  <c r="A41" i="46"/>
  <c r="A40" i="46"/>
  <c r="A39" i="46"/>
  <c r="A38" i="46"/>
  <c r="A37" i="46"/>
  <c r="A35" i="46"/>
  <c r="A34" i="46"/>
  <c r="A33" i="46"/>
  <c r="A32" i="46"/>
  <c r="A31" i="46"/>
  <c r="A30" i="46"/>
  <c r="A29" i="46"/>
  <c r="A28" i="46"/>
  <c r="A27" i="46"/>
  <c r="A26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8" i="46"/>
  <c r="A7" i="46"/>
  <c r="A101" i="41"/>
  <c r="A100" i="41"/>
  <c r="A99" i="41"/>
  <c r="A98" i="41"/>
  <c r="A97" i="41"/>
  <c r="A96" i="41"/>
  <c r="A95" i="41"/>
  <c r="A94" i="41"/>
  <c r="A93" i="41"/>
  <c r="A92" i="41"/>
  <c r="A91" i="41"/>
  <c r="A90" i="41"/>
  <c r="A88" i="41"/>
  <c r="A87" i="41"/>
  <c r="A86" i="41"/>
  <c r="A85" i="41"/>
  <c r="A84" i="41"/>
  <c r="A83" i="41"/>
  <c r="A82" i="41"/>
  <c r="A81" i="41"/>
  <c r="A80" i="41"/>
  <c r="A79" i="41"/>
  <c r="A78" i="41"/>
  <c r="A77" i="41"/>
  <c r="A76" i="41"/>
  <c r="A74" i="41"/>
  <c r="A73" i="41"/>
  <c r="A72" i="41"/>
  <c r="A71" i="41"/>
  <c r="A70" i="41"/>
  <c r="A69" i="41"/>
  <c r="A67" i="41"/>
  <c r="A66" i="41"/>
  <c r="A65" i="41"/>
  <c r="A64" i="41"/>
  <c r="A63" i="41"/>
  <c r="A62" i="41"/>
  <c r="A61" i="41"/>
  <c r="A60" i="41"/>
  <c r="A59" i="41"/>
  <c r="A58" i="41"/>
  <c r="A57" i="41"/>
  <c r="A56" i="41"/>
  <c r="A55" i="41"/>
  <c r="A54" i="41"/>
  <c r="A52" i="41"/>
  <c r="A51" i="41"/>
  <c r="A50" i="41"/>
  <c r="A49" i="41"/>
  <c r="A48" i="41"/>
  <c r="A47" i="41"/>
  <c r="A46" i="41"/>
  <c r="A44" i="41"/>
  <c r="A43" i="41"/>
  <c r="A42" i="41"/>
  <c r="A41" i="41"/>
  <c r="A40" i="41"/>
  <c r="A39" i="41"/>
  <c r="A38" i="41"/>
  <c r="A37" i="41"/>
  <c r="A35" i="41"/>
  <c r="A34" i="41"/>
  <c r="A33" i="41"/>
  <c r="A32" i="41"/>
  <c r="A31" i="41"/>
  <c r="A30" i="41"/>
  <c r="A29" i="41"/>
  <c r="A28" i="41"/>
  <c r="A27" i="41"/>
  <c r="A26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7" i="41"/>
  <c r="A101" i="47"/>
  <c r="A100" i="47"/>
  <c r="A99" i="47"/>
  <c r="A98" i="47"/>
  <c r="A97" i="47"/>
  <c r="A96" i="47"/>
  <c r="A95" i="47"/>
  <c r="A94" i="47"/>
  <c r="A93" i="47"/>
  <c r="A92" i="47"/>
  <c r="A91" i="47"/>
  <c r="A90" i="47"/>
  <c r="A89" i="47"/>
  <c r="A88" i="47"/>
  <c r="A87" i="47"/>
  <c r="A86" i="47"/>
  <c r="A85" i="47"/>
  <c r="A84" i="47"/>
  <c r="A83" i="47"/>
  <c r="A82" i="47"/>
  <c r="A81" i="47"/>
  <c r="A80" i="47"/>
  <c r="A79" i="47"/>
  <c r="A78" i="47"/>
  <c r="A77" i="47"/>
  <c r="A76" i="47"/>
  <c r="A74" i="47"/>
  <c r="A73" i="47"/>
  <c r="A72" i="47"/>
  <c r="A71" i="47"/>
  <c r="A70" i="47"/>
  <c r="A69" i="47"/>
  <c r="A67" i="47"/>
  <c r="A66" i="47"/>
  <c r="A65" i="47"/>
  <c r="A64" i="47"/>
  <c r="A63" i="47"/>
  <c r="A62" i="47"/>
  <c r="A61" i="47"/>
  <c r="A60" i="47"/>
  <c r="A59" i="47"/>
  <c r="A58" i="47"/>
  <c r="A57" i="47"/>
  <c r="A56" i="47"/>
  <c r="A55" i="47"/>
  <c r="A54" i="47"/>
  <c r="A52" i="47"/>
  <c r="A51" i="47"/>
  <c r="A50" i="47"/>
  <c r="A49" i="47"/>
  <c r="A48" i="47"/>
  <c r="A47" i="47"/>
  <c r="A46" i="47"/>
  <c r="A44" i="47"/>
  <c r="A43" i="47"/>
  <c r="A42" i="47"/>
  <c r="A41" i="47"/>
  <c r="A40" i="47"/>
  <c r="A39" i="47"/>
  <c r="A38" i="47"/>
  <c r="A37" i="47"/>
  <c r="A35" i="47"/>
  <c r="A34" i="47"/>
  <c r="A33" i="47"/>
  <c r="A32" i="47"/>
  <c r="A31" i="47"/>
  <c r="A30" i="47"/>
  <c r="A29" i="47"/>
  <c r="A28" i="47"/>
  <c r="A27" i="47"/>
  <c r="A26" i="47"/>
  <c r="A24" i="47"/>
  <c r="A23" i="47"/>
  <c r="A22" i="47"/>
  <c r="A21" i="47"/>
  <c r="A20" i="47"/>
  <c r="A19" i="47"/>
  <c r="A18" i="47"/>
  <c r="A17" i="47"/>
  <c r="A16" i="47"/>
  <c r="A15" i="47"/>
  <c r="A14" i="47"/>
  <c r="A13" i="47"/>
  <c r="A12" i="47"/>
  <c r="A11" i="47"/>
  <c r="A10" i="47"/>
  <c r="A9" i="47"/>
  <c r="A8" i="47"/>
  <c r="A7" i="47"/>
  <c r="A101" i="42"/>
  <c r="A100" i="42"/>
  <c r="A99" i="42"/>
  <c r="A98" i="42"/>
  <c r="A97" i="42"/>
  <c r="A96" i="42"/>
  <c r="A95" i="42"/>
  <c r="A94" i="42"/>
  <c r="A93" i="42"/>
  <c r="A92" i="42"/>
  <c r="A91" i="42"/>
  <c r="A90" i="42"/>
  <c r="A88" i="42"/>
  <c r="A87" i="42"/>
  <c r="A86" i="42"/>
  <c r="A85" i="42"/>
  <c r="A84" i="42"/>
  <c r="A83" i="42"/>
  <c r="A82" i="42"/>
  <c r="A81" i="42"/>
  <c r="A80" i="42"/>
  <c r="A79" i="42"/>
  <c r="A78" i="42"/>
  <c r="A77" i="42"/>
  <c r="A76" i="42"/>
  <c r="A74" i="42"/>
  <c r="A73" i="42"/>
  <c r="A72" i="42"/>
  <c r="A71" i="42"/>
  <c r="A70" i="42"/>
  <c r="A69" i="42"/>
  <c r="A68" i="42"/>
  <c r="A67" i="42"/>
  <c r="A66" i="42"/>
  <c r="A65" i="42"/>
  <c r="A64" i="42"/>
  <c r="A63" i="42"/>
  <c r="A62" i="42"/>
  <c r="A61" i="42"/>
  <c r="A60" i="42"/>
  <c r="A59" i="42"/>
  <c r="A58" i="42"/>
  <c r="A57" i="42"/>
  <c r="A56" i="42"/>
  <c r="A55" i="42"/>
  <c r="A54" i="42"/>
  <c r="A52" i="42"/>
  <c r="A51" i="42"/>
  <c r="A50" i="42"/>
  <c r="A49" i="42"/>
  <c r="A48" i="42"/>
  <c r="A47" i="42"/>
  <c r="A46" i="42"/>
  <c r="A44" i="42"/>
  <c r="A43" i="42"/>
  <c r="A42" i="42"/>
  <c r="A41" i="42"/>
  <c r="A40" i="42"/>
  <c r="A39" i="42"/>
  <c r="A38" i="42"/>
  <c r="A37" i="42"/>
  <c r="A35" i="42"/>
  <c r="A34" i="42"/>
  <c r="A33" i="42"/>
  <c r="A32" i="42"/>
  <c r="A31" i="42"/>
  <c r="A30" i="42"/>
  <c r="A29" i="42"/>
  <c r="A28" i="42"/>
  <c r="A27" i="42"/>
  <c r="A26" i="42"/>
  <c r="A24" i="42"/>
  <c r="A23" i="42"/>
  <c r="A22" i="42"/>
  <c r="A21" i="42"/>
  <c r="A20" i="42"/>
  <c r="A19" i="42"/>
  <c r="A18" i="42"/>
  <c r="A17" i="42"/>
  <c r="A16" i="42"/>
  <c r="A15" i="42"/>
  <c r="A14" i="42"/>
  <c r="A13" i="42"/>
  <c r="A12" i="42"/>
  <c r="A11" i="42"/>
  <c r="A10" i="42"/>
  <c r="A9" i="42"/>
  <c r="A8" i="42"/>
  <c r="A7" i="42"/>
  <c r="P101" i="45"/>
  <c r="A101" i="45"/>
  <c r="P100" i="45"/>
  <c r="A100" i="45"/>
  <c r="P99" i="45"/>
  <c r="A99" i="45"/>
  <c r="P98" i="45"/>
  <c r="A98" i="45"/>
  <c r="P97" i="45"/>
  <c r="A97" i="45"/>
  <c r="P96" i="45"/>
  <c r="A96" i="45"/>
  <c r="P95" i="45"/>
  <c r="A95" i="45"/>
  <c r="P94" i="45"/>
  <c r="A94" i="45"/>
  <c r="P93" i="45"/>
  <c r="A93" i="45"/>
  <c r="P92" i="45"/>
  <c r="A92" i="45"/>
  <c r="P91" i="45"/>
  <c r="A91" i="45"/>
  <c r="A90" i="45"/>
  <c r="A89" i="45"/>
  <c r="P88" i="45"/>
  <c r="A88" i="45"/>
  <c r="P87" i="45"/>
  <c r="A87" i="45"/>
  <c r="P86" i="45"/>
  <c r="A86" i="45"/>
  <c r="P85" i="45"/>
  <c r="A85" i="45"/>
  <c r="P84" i="45"/>
  <c r="A84" i="45"/>
  <c r="P83" i="45"/>
  <c r="A83" i="45"/>
  <c r="P82" i="45"/>
  <c r="A82" i="45"/>
  <c r="P81" i="45"/>
  <c r="A81" i="45"/>
  <c r="P80" i="45"/>
  <c r="A80" i="45"/>
  <c r="P79" i="45"/>
  <c r="A79" i="45"/>
  <c r="P78" i="45"/>
  <c r="A78" i="45"/>
  <c r="P77" i="45"/>
  <c r="A77" i="45"/>
  <c r="A76" i="45"/>
  <c r="P74" i="45"/>
  <c r="A74" i="45"/>
  <c r="P73" i="45"/>
  <c r="A73" i="45"/>
  <c r="P72" i="45"/>
  <c r="A72" i="45"/>
  <c r="P71" i="45"/>
  <c r="A71" i="45"/>
  <c r="P70" i="45"/>
  <c r="A70" i="45"/>
  <c r="A69" i="45"/>
  <c r="P67" i="45"/>
  <c r="A67" i="45"/>
  <c r="P66" i="45"/>
  <c r="A66" i="45"/>
  <c r="P65" i="45"/>
  <c r="A65" i="45"/>
  <c r="P64" i="45"/>
  <c r="A64" i="45"/>
  <c r="P63" i="45"/>
  <c r="A63" i="45"/>
  <c r="P62" i="45"/>
  <c r="A62" i="45"/>
  <c r="P61" i="45"/>
  <c r="A61" i="45"/>
  <c r="P60" i="45"/>
  <c r="A60" i="45"/>
  <c r="P59" i="45"/>
  <c r="A59" i="45"/>
  <c r="P58" i="45"/>
  <c r="A58" i="45"/>
  <c r="P57" i="45"/>
  <c r="A57" i="45"/>
  <c r="P56" i="45"/>
  <c r="A56" i="45"/>
  <c r="P55" i="45"/>
  <c r="A55" i="45"/>
  <c r="A54" i="45"/>
  <c r="P52" i="45"/>
  <c r="A52" i="45"/>
  <c r="A51" i="45"/>
  <c r="P50" i="45"/>
  <c r="A50" i="45"/>
  <c r="A49" i="45"/>
  <c r="P48" i="45"/>
  <c r="A48" i="45"/>
  <c r="A47" i="45"/>
  <c r="P46" i="45"/>
  <c r="A46" i="45"/>
  <c r="P44" i="45"/>
  <c r="A44" i="45"/>
  <c r="P43" i="45"/>
  <c r="A43" i="45"/>
  <c r="P42" i="45"/>
  <c r="A42" i="45"/>
  <c r="P41" i="45"/>
  <c r="A41" i="45"/>
  <c r="P40" i="45"/>
  <c r="A40" i="45"/>
  <c r="P39" i="45"/>
  <c r="A39" i="45"/>
  <c r="P38" i="45"/>
  <c r="A38" i="45"/>
  <c r="A37" i="45"/>
  <c r="P35" i="45"/>
  <c r="A35" i="45"/>
  <c r="A34" i="45"/>
  <c r="P33" i="45"/>
  <c r="A33" i="45"/>
  <c r="P32" i="45"/>
  <c r="A32" i="45"/>
  <c r="P31" i="45"/>
  <c r="A31" i="45"/>
  <c r="P30" i="45"/>
  <c r="A30" i="45"/>
  <c r="P29" i="45"/>
  <c r="A29" i="45"/>
  <c r="P28" i="45"/>
  <c r="A28" i="45"/>
  <c r="P27" i="45"/>
  <c r="A27" i="45"/>
  <c r="A26" i="45"/>
  <c r="P24" i="45"/>
  <c r="A24" i="45"/>
  <c r="P23" i="45"/>
  <c r="A23" i="45"/>
  <c r="P22" i="45"/>
  <c r="A22" i="45"/>
  <c r="P21" i="45"/>
  <c r="A21" i="45"/>
  <c r="P20" i="45"/>
  <c r="A20" i="45"/>
  <c r="A19" i="45"/>
  <c r="P18" i="45"/>
  <c r="A18" i="45"/>
  <c r="P17" i="45"/>
  <c r="A17" i="45"/>
  <c r="P16" i="45"/>
  <c r="A16" i="45"/>
  <c r="A15" i="45"/>
  <c r="P14" i="45"/>
  <c r="A14" i="45"/>
  <c r="P13" i="45"/>
  <c r="A13" i="45"/>
  <c r="P12" i="45"/>
  <c r="A12" i="45"/>
  <c r="A11" i="45"/>
  <c r="P10" i="45"/>
  <c r="A10" i="45"/>
  <c r="P9" i="45"/>
  <c r="A9" i="45"/>
  <c r="P8" i="45"/>
  <c r="A8" i="45"/>
  <c r="A7" i="45"/>
  <c r="A101" i="50"/>
  <c r="A100" i="50"/>
  <c r="A99" i="50"/>
  <c r="A98" i="50"/>
  <c r="A97" i="50"/>
  <c r="A96" i="50"/>
  <c r="A95" i="50"/>
  <c r="A94" i="50"/>
  <c r="A93" i="50"/>
  <c r="A92" i="50"/>
  <c r="A91" i="50"/>
  <c r="A90" i="50"/>
  <c r="A89" i="50"/>
  <c r="A88" i="50"/>
  <c r="A87" i="50"/>
  <c r="A86" i="50"/>
  <c r="A85" i="50"/>
  <c r="A84" i="50"/>
  <c r="A83" i="50"/>
  <c r="A82" i="50"/>
  <c r="A81" i="50"/>
  <c r="A80" i="50"/>
  <c r="A79" i="50"/>
  <c r="A78" i="50"/>
  <c r="A77" i="50"/>
  <c r="A76" i="50"/>
  <c r="A74" i="50"/>
  <c r="A73" i="50"/>
  <c r="A72" i="50"/>
  <c r="A71" i="50"/>
  <c r="A70" i="50"/>
  <c r="A69" i="50"/>
  <c r="A68" i="50"/>
  <c r="A67" i="50"/>
  <c r="A66" i="50"/>
  <c r="A65" i="50"/>
  <c r="A64" i="50"/>
  <c r="A63" i="50"/>
  <c r="A62" i="50"/>
  <c r="A61" i="50"/>
  <c r="A60" i="50"/>
  <c r="A59" i="50"/>
  <c r="A58" i="50"/>
  <c r="A57" i="50"/>
  <c r="A56" i="50"/>
  <c r="A55" i="50"/>
  <c r="A54" i="50"/>
  <c r="A52" i="50"/>
  <c r="A51" i="50"/>
  <c r="A50" i="50"/>
  <c r="A49" i="50"/>
  <c r="A48" i="50"/>
  <c r="A47" i="50"/>
  <c r="A46" i="50"/>
  <c r="A44" i="50"/>
  <c r="A43" i="50"/>
  <c r="A42" i="50"/>
  <c r="A41" i="50"/>
  <c r="A40" i="50"/>
  <c r="A39" i="50"/>
  <c r="A38" i="50"/>
  <c r="A37" i="50"/>
  <c r="A35" i="50"/>
  <c r="A34" i="50"/>
  <c r="A33" i="50"/>
  <c r="A32" i="50"/>
  <c r="A31" i="50"/>
  <c r="A30" i="50"/>
  <c r="A29" i="50"/>
  <c r="A28" i="50"/>
  <c r="A27" i="50"/>
  <c r="A26" i="50"/>
  <c r="A24" i="50"/>
  <c r="A23" i="50"/>
  <c r="A22" i="50"/>
  <c r="A21" i="50"/>
  <c r="A20" i="50"/>
  <c r="A19" i="50"/>
  <c r="A18" i="50"/>
  <c r="A17" i="50"/>
  <c r="A16" i="50"/>
  <c r="A15" i="50"/>
  <c r="A14" i="50"/>
  <c r="A13" i="50"/>
  <c r="A12" i="50"/>
  <c r="A11" i="50"/>
  <c r="A10" i="50"/>
  <c r="A9" i="50"/>
  <c r="A8" i="50"/>
  <c r="A7" i="50"/>
  <c r="A101" i="49"/>
  <c r="A100" i="49"/>
  <c r="A99" i="49"/>
  <c r="A98" i="49"/>
  <c r="A97" i="49"/>
  <c r="A96" i="49"/>
  <c r="A95" i="49"/>
  <c r="A94" i="49"/>
  <c r="A93" i="49"/>
  <c r="A92" i="49"/>
  <c r="A91" i="49"/>
  <c r="A90" i="49"/>
  <c r="A89" i="49"/>
  <c r="A88" i="49"/>
  <c r="A87" i="49"/>
  <c r="A86" i="49"/>
  <c r="A85" i="49"/>
  <c r="A84" i="49"/>
  <c r="A83" i="49"/>
  <c r="A82" i="49"/>
  <c r="A81" i="49"/>
  <c r="A80" i="49"/>
  <c r="A79" i="49"/>
  <c r="A78" i="49"/>
  <c r="A77" i="49"/>
  <c r="A76" i="49"/>
  <c r="A74" i="49"/>
  <c r="A73" i="49"/>
  <c r="A72" i="49"/>
  <c r="A71" i="49"/>
  <c r="A70" i="49"/>
  <c r="A69" i="49"/>
  <c r="A67" i="49"/>
  <c r="A66" i="49"/>
  <c r="A65" i="49"/>
  <c r="A64" i="49"/>
  <c r="A63" i="49"/>
  <c r="A62" i="49"/>
  <c r="A61" i="49"/>
  <c r="A60" i="49"/>
  <c r="A59" i="49"/>
  <c r="A58" i="49"/>
  <c r="A57" i="49"/>
  <c r="A56" i="49"/>
  <c r="A55" i="49"/>
  <c r="A54" i="49"/>
  <c r="A52" i="49"/>
  <c r="A51" i="49"/>
  <c r="A50" i="49"/>
  <c r="A49" i="49"/>
  <c r="A48" i="49"/>
  <c r="A47" i="49"/>
  <c r="A46" i="49"/>
  <c r="A44" i="49"/>
  <c r="A43" i="49"/>
  <c r="A42" i="49"/>
  <c r="A41" i="49"/>
  <c r="A40" i="49"/>
  <c r="A39" i="49"/>
  <c r="A38" i="49"/>
  <c r="A37" i="49"/>
  <c r="A35" i="49"/>
  <c r="A34" i="49"/>
  <c r="A33" i="49"/>
  <c r="A32" i="49"/>
  <c r="A31" i="49"/>
  <c r="A30" i="49"/>
  <c r="A29" i="49"/>
  <c r="A28" i="49"/>
  <c r="A27" i="49"/>
  <c r="A26" i="49"/>
  <c r="A24" i="49"/>
  <c r="A23" i="49"/>
  <c r="A22" i="49"/>
  <c r="A21" i="49"/>
  <c r="A20" i="49"/>
  <c r="A19" i="49"/>
  <c r="A18" i="49"/>
  <c r="A17" i="49"/>
  <c r="A16" i="49"/>
  <c r="A15" i="49"/>
  <c r="A14" i="49"/>
  <c r="A13" i="49"/>
  <c r="A12" i="49"/>
  <c r="A11" i="49"/>
  <c r="A10" i="49"/>
  <c r="A9" i="49"/>
  <c r="A8" i="49"/>
  <c r="A7" i="49"/>
  <c r="N164" i="48"/>
  <c r="M164" i="48"/>
  <c r="N163" i="48"/>
  <c r="M163" i="48"/>
  <c r="N162" i="48"/>
  <c r="M162" i="48"/>
  <c r="N161" i="48"/>
  <c r="M161" i="48"/>
  <c r="N160" i="48"/>
  <c r="M160" i="48"/>
  <c r="N159" i="48"/>
  <c r="M159" i="48"/>
  <c r="N158" i="48"/>
  <c r="M158" i="48"/>
  <c r="N157" i="48"/>
  <c r="M157" i="48"/>
  <c r="N156" i="48"/>
  <c r="M156" i="48"/>
  <c r="N155" i="48"/>
  <c r="M155" i="48"/>
  <c r="N154" i="48"/>
  <c r="M154" i="48"/>
  <c r="N153" i="48"/>
  <c r="M153" i="48"/>
  <c r="N152" i="48"/>
  <c r="M152" i="48"/>
  <c r="N151" i="48"/>
  <c r="M151" i="48"/>
  <c r="N150" i="48"/>
  <c r="M150" i="48"/>
  <c r="N149" i="48"/>
  <c r="M149" i="48"/>
  <c r="N148" i="48"/>
  <c r="M148" i="48"/>
  <c r="N147" i="48"/>
  <c r="M147" i="48"/>
  <c r="N146" i="48"/>
  <c r="M146" i="48"/>
  <c r="N145" i="48"/>
  <c r="M145" i="48"/>
  <c r="N144" i="48"/>
  <c r="M144" i="48"/>
  <c r="N143" i="48"/>
  <c r="M143" i="48"/>
  <c r="N142" i="48"/>
  <c r="M142" i="48"/>
  <c r="N141" i="48"/>
  <c r="M141" i="48"/>
  <c r="N140" i="48"/>
  <c r="M140" i="48"/>
  <c r="N139" i="48"/>
  <c r="M139" i="48"/>
  <c r="N138" i="48"/>
  <c r="M138" i="48"/>
  <c r="N137" i="48"/>
  <c r="M137" i="48"/>
  <c r="N136" i="48"/>
  <c r="M136" i="48"/>
  <c r="N135" i="48"/>
  <c r="M135" i="48"/>
  <c r="N134" i="48"/>
  <c r="M134" i="48"/>
  <c r="N133" i="48"/>
  <c r="M133" i="48"/>
  <c r="N132" i="48"/>
  <c r="M132" i="48"/>
  <c r="N131" i="48"/>
  <c r="M131" i="48"/>
  <c r="N130" i="48"/>
  <c r="M130" i="48"/>
  <c r="N129" i="48"/>
  <c r="M129" i="48"/>
  <c r="N128" i="48"/>
  <c r="M128" i="48"/>
  <c r="N127" i="48"/>
  <c r="M127" i="48"/>
  <c r="N126" i="48"/>
  <c r="M126" i="48"/>
  <c r="N125" i="48"/>
  <c r="M125" i="48"/>
  <c r="N124" i="48"/>
  <c r="M124" i="48"/>
  <c r="N123" i="48"/>
  <c r="M123" i="48"/>
  <c r="N122" i="48"/>
  <c r="M122" i="48"/>
  <c r="N121" i="48"/>
  <c r="M121" i="48"/>
  <c r="N120" i="48"/>
  <c r="M120" i="48"/>
  <c r="N119" i="48"/>
  <c r="M119" i="48"/>
  <c r="N118" i="48"/>
  <c r="M118" i="48"/>
  <c r="N117" i="48"/>
  <c r="M117" i="48"/>
  <c r="N116" i="48"/>
  <c r="M116" i="48"/>
  <c r="N115" i="48"/>
  <c r="M115" i="48"/>
  <c r="N114" i="48"/>
  <c r="M114" i="48"/>
  <c r="N113" i="48"/>
  <c r="M113" i="48"/>
  <c r="N112" i="48"/>
  <c r="M112" i="48"/>
  <c r="N111" i="48"/>
  <c r="M111" i="48"/>
  <c r="N110" i="48"/>
  <c r="M110" i="48"/>
  <c r="N109" i="48"/>
  <c r="M109" i="48"/>
  <c r="N108" i="48"/>
  <c r="M108" i="48"/>
  <c r="N107" i="48"/>
  <c r="M107" i="48"/>
  <c r="N106" i="48"/>
  <c r="M106" i="48"/>
  <c r="N105" i="48"/>
  <c r="M105" i="48"/>
  <c r="N104" i="48"/>
  <c r="M104" i="48"/>
  <c r="N103" i="48"/>
  <c r="M103" i="48"/>
  <c r="N102" i="48"/>
  <c r="M102" i="48"/>
  <c r="A101" i="48"/>
  <c r="A100" i="48"/>
  <c r="A99" i="48"/>
  <c r="A98" i="48"/>
  <c r="A97" i="48"/>
  <c r="A96" i="48"/>
  <c r="A95" i="48"/>
  <c r="A94" i="48"/>
  <c r="A93" i="48"/>
  <c r="A92" i="48"/>
  <c r="A91" i="48"/>
  <c r="A90" i="48"/>
  <c r="A88" i="48"/>
  <c r="A87" i="48"/>
  <c r="A86" i="48"/>
  <c r="A85" i="48"/>
  <c r="A84" i="48"/>
  <c r="A83" i="48"/>
  <c r="A82" i="48"/>
  <c r="A81" i="48"/>
  <c r="A80" i="48"/>
  <c r="A79" i="48"/>
  <c r="A78" i="48"/>
  <c r="A77" i="48"/>
  <c r="A76" i="48"/>
  <c r="A74" i="48"/>
  <c r="A73" i="48"/>
  <c r="A72" i="48"/>
  <c r="A71" i="48"/>
  <c r="A70" i="48"/>
  <c r="A69" i="48"/>
  <c r="A67" i="48"/>
  <c r="A66" i="48"/>
  <c r="A65" i="48"/>
  <c r="A64" i="48"/>
  <c r="A63" i="48"/>
  <c r="A62" i="48"/>
  <c r="A61" i="48"/>
  <c r="A60" i="48"/>
  <c r="A59" i="48"/>
  <c r="A58" i="48"/>
  <c r="A57" i="48"/>
  <c r="A56" i="48"/>
  <c r="A55" i="48"/>
  <c r="A54" i="48"/>
  <c r="A52" i="48"/>
  <c r="A51" i="48"/>
  <c r="A50" i="48"/>
  <c r="A49" i="48"/>
  <c r="A48" i="48"/>
  <c r="A47" i="48"/>
  <c r="A46" i="48"/>
  <c r="A44" i="48"/>
  <c r="A43" i="48"/>
  <c r="A42" i="48"/>
  <c r="A41" i="48"/>
  <c r="A40" i="48"/>
  <c r="A39" i="48"/>
  <c r="A38" i="48"/>
  <c r="A37" i="48"/>
  <c r="A35" i="48"/>
  <c r="A34" i="48"/>
  <c r="A33" i="48"/>
  <c r="A32" i="48"/>
  <c r="A31" i="48"/>
  <c r="A30" i="48"/>
  <c r="A29" i="48"/>
  <c r="A28" i="48"/>
  <c r="A27" i="48"/>
  <c r="A26" i="48"/>
  <c r="A24" i="48"/>
  <c r="A23" i="48"/>
  <c r="A22" i="48"/>
  <c r="A21" i="48"/>
  <c r="A20" i="48"/>
  <c r="A19" i="48"/>
  <c r="A18" i="48"/>
  <c r="A17" i="48"/>
  <c r="A16" i="48"/>
  <c r="A15" i="48"/>
  <c r="A14" i="48"/>
  <c r="A13" i="48"/>
  <c r="A12" i="48"/>
  <c r="A11" i="48"/>
  <c r="A10" i="48"/>
  <c r="A9" i="48"/>
  <c r="A8" i="48"/>
  <c r="A7" i="48"/>
  <c r="A101" i="38"/>
  <c r="A100" i="38"/>
  <c r="A99" i="38"/>
  <c r="A98" i="38"/>
  <c r="A97" i="38"/>
  <c r="A96" i="38"/>
  <c r="A95" i="38"/>
  <c r="A94" i="38"/>
  <c r="A93" i="38"/>
  <c r="A92" i="38"/>
  <c r="A91" i="38"/>
  <c r="A90" i="38"/>
  <c r="A88" i="38"/>
  <c r="A87" i="38"/>
  <c r="A86" i="38"/>
  <c r="A85" i="38"/>
  <c r="A84" i="38"/>
  <c r="A83" i="38"/>
  <c r="A82" i="38"/>
  <c r="A81" i="38"/>
  <c r="A80" i="38"/>
  <c r="A79" i="38"/>
  <c r="A78" i="38"/>
  <c r="A77" i="38"/>
  <c r="A76" i="38"/>
  <c r="A74" i="38"/>
  <c r="A73" i="38"/>
  <c r="A72" i="38"/>
  <c r="A71" i="38"/>
  <c r="A70" i="38"/>
  <c r="A69" i="38"/>
  <c r="A67" i="38"/>
  <c r="A66" i="38"/>
  <c r="A65" i="38"/>
  <c r="A64" i="38"/>
  <c r="A63" i="38"/>
  <c r="A62" i="38"/>
  <c r="A61" i="38"/>
  <c r="A60" i="38"/>
  <c r="A59" i="38"/>
  <c r="A58" i="38"/>
  <c r="A57" i="38"/>
  <c r="A56" i="38"/>
  <c r="A55" i="38"/>
  <c r="A54" i="38"/>
  <c r="A52" i="38"/>
  <c r="A51" i="38"/>
  <c r="A50" i="38"/>
  <c r="A49" i="38"/>
  <c r="A48" i="38"/>
  <c r="A47" i="38"/>
  <c r="A46" i="38"/>
  <c r="A44" i="38"/>
  <c r="A43" i="38"/>
  <c r="A42" i="38"/>
  <c r="A41" i="38"/>
  <c r="A40" i="38"/>
  <c r="A39" i="38"/>
  <c r="A38" i="38"/>
  <c r="A37" i="38"/>
  <c r="A35" i="38"/>
  <c r="A34" i="38"/>
  <c r="A33" i="38"/>
  <c r="A32" i="38"/>
  <c r="A31" i="38"/>
  <c r="A30" i="38"/>
  <c r="A29" i="38"/>
  <c r="A28" i="38"/>
  <c r="A27" i="38"/>
  <c r="A26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A9" i="38"/>
  <c r="A8" i="38"/>
  <c r="A7" i="38"/>
  <c r="A101" i="37"/>
  <c r="A100" i="37"/>
  <c r="A99" i="37"/>
  <c r="A98" i="37"/>
  <c r="A97" i="37"/>
  <c r="A96" i="37"/>
  <c r="A95" i="37"/>
  <c r="A94" i="37"/>
  <c r="A93" i="37"/>
  <c r="A92" i="37"/>
  <c r="A91" i="37"/>
  <c r="A90" i="37"/>
  <c r="A88" i="37"/>
  <c r="A87" i="37"/>
  <c r="A86" i="37"/>
  <c r="A85" i="37"/>
  <c r="A84" i="37"/>
  <c r="A83" i="37"/>
  <c r="A82" i="37"/>
  <c r="A81" i="37"/>
  <c r="A80" i="37"/>
  <c r="A79" i="37"/>
  <c r="A78" i="37"/>
  <c r="A77" i="37"/>
  <c r="A76" i="37"/>
  <c r="A74" i="37"/>
  <c r="A73" i="37"/>
  <c r="A72" i="37"/>
  <c r="A71" i="37"/>
  <c r="A70" i="37"/>
  <c r="A69" i="37"/>
  <c r="A67" i="37"/>
  <c r="A66" i="37"/>
  <c r="A65" i="37"/>
  <c r="A64" i="37"/>
  <c r="A63" i="37"/>
  <c r="A62" i="37"/>
  <c r="A61" i="37"/>
  <c r="A60" i="37"/>
  <c r="A59" i="37"/>
  <c r="A58" i="37"/>
  <c r="A57" i="37"/>
  <c r="A56" i="37"/>
  <c r="A55" i="37"/>
  <c r="A54" i="37"/>
  <c r="A52" i="37"/>
  <c r="A51" i="37"/>
  <c r="A50" i="37"/>
  <c r="A49" i="37"/>
  <c r="A48" i="37"/>
  <c r="A47" i="37"/>
  <c r="A46" i="37"/>
  <c r="A44" i="37"/>
  <c r="A43" i="37"/>
  <c r="A42" i="37"/>
  <c r="A41" i="37"/>
  <c r="A40" i="37"/>
  <c r="A39" i="37"/>
  <c r="A38" i="37"/>
  <c r="A37" i="37"/>
  <c r="A35" i="37"/>
  <c r="A34" i="37"/>
  <c r="A33" i="37"/>
  <c r="A32" i="37"/>
  <c r="A31" i="37"/>
  <c r="A30" i="37"/>
  <c r="A29" i="37"/>
  <c r="A28" i="37"/>
  <c r="A27" i="37"/>
  <c r="A26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A101" i="36"/>
  <c r="A100" i="36"/>
  <c r="A99" i="36"/>
  <c r="A98" i="36"/>
  <c r="A97" i="36"/>
  <c r="A96" i="36"/>
  <c r="A95" i="36"/>
  <c r="A94" i="36"/>
  <c r="A93" i="36"/>
  <c r="A92" i="36"/>
  <c r="A91" i="36"/>
  <c r="A90" i="36"/>
  <c r="A88" i="36"/>
  <c r="A87" i="36"/>
  <c r="A86" i="36"/>
  <c r="A85" i="36"/>
  <c r="A84" i="36"/>
  <c r="A83" i="36"/>
  <c r="A82" i="36"/>
  <c r="A81" i="36"/>
  <c r="A80" i="36"/>
  <c r="A79" i="36"/>
  <c r="A78" i="36"/>
  <c r="A77" i="36"/>
  <c r="A76" i="36"/>
  <c r="A74" i="36"/>
  <c r="A73" i="36"/>
  <c r="A72" i="36"/>
  <c r="A71" i="36"/>
  <c r="A70" i="36"/>
  <c r="A69" i="36"/>
  <c r="A67" i="36"/>
  <c r="A66" i="36"/>
  <c r="A65" i="36"/>
  <c r="A64" i="36"/>
  <c r="A63" i="36"/>
  <c r="A62" i="36"/>
  <c r="A61" i="36"/>
  <c r="A60" i="36"/>
  <c r="A59" i="36"/>
  <c r="A58" i="36"/>
  <c r="A57" i="36"/>
  <c r="A56" i="36"/>
  <c r="A55" i="36"/>
  <c r="A54" i="36"/>
  <c r="A52" i="36"/>
  <c r="A51" i="36"/>
  <c r="A50" i="36"/>
  <c r="A49" i="36"/>
  <c r="A48" i="36"/>
  <c r="A47" i="36"/>
  <c r="A46" i="36"/>
  <c r="A44" i="36"/>
  <c r="A43" i="36"/>
  <c r="A42" i="36"/>
  <c r="A41" i="36"/>
  <c r="A40" i="36"/>
  <c r="A39" i="36"/>
  <c r="A38" i="36"/>
  <c r="A37" i="36"/>
  <c r="A35" i="36"/>
  <c r="A34" i="36"/>
  <c r="A33" i="36"/>
  <c r="A32" i="36"/>
  <c r="A31" i="36"/>
  <c r="A30" i="36"/>
  <c r="A29" i="36"/>
  <c r="A28" i="36"/>
  <c r="A27" i="36"/>
  <c r="A26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D25" i="53" l="1"/>
  <c r="C5" i="53"/>
  <c r="D36" i="53"/>
  <c r="D45" i="53"/>
  <c r="D68" i="53"/>
  <c r="G5" i="53"/>
  <c r="E5" i="53"/>
  <c r="D89" i="53"/>
  <c r="D53" i="53"/>
  <c r="D75" i="53"/>
  <c r="A36" i="47"/>
  <c r="A75" i="47"/>
  <c r="A36" i="49"/>
  <c r="A36" i="45"/>
  <c r="A75" i="45"/>
  <c r="A53" i="42"/>
  <c r="A45" i="49"/>
  <c r="A36" i="42"/>
  <c r="A75" i="42"/>
  <c r="A45" i="47"/>
  <c r="D6" i="53"/>
  <c r="B5" i="53"/>
  <c r="D5" i="53" s="1"/>
  <c r="P90" i="45"/>
  <c r="A6" i="49"/>
  <c r="A6" i="47"/>
  <c r="A6" i="42"/>
  <c r="A53" i="48"/>
  <c r="A25" i="49"/>
  <c r="A6" i="50"/>
  <c r="A25" i="47"/>
  <c r="A68" i="46"/>
  <c r="A53" i="45"/>
  <c r="A89" i="36"/>
  <c r="A53" i="40"/>
  <c r="A68" i="41"/>
  <c r="A53" i="49"/>
  <c r="A53" i="50"/>
  <c r="A36" i="39"/>
  <c r="A75" i="50"/>
  <c r="A25" i="46"/>
  <c r="A75" i="41"/>
  <c r="A89" i="38"/>
  <c r="A25" i="37"/>
  <c r="A25" i="41"/>
  <c r="A36" i="41"/>
  <c r="A75" i="39"/>
  <c r="A25" i="40"/>
  <c r="A25" i="36"/>
  <c r="A36" i="36"/>
  <c r="A68" i="36"/>
  <c r="A75" i="36"/>
  <c r="A45" i="38"/>
  <c r="A36" i="48"/>
  <c r="A68" i="48"/>
  <c r="A75" i="49"/>
  <c r="A36" i="50"/>
  <c r="A45" i="45"/>
  <c r="A45" i="36"/>
  <c r="A53" i="36"/>
  <c r="A6" i="37"/>
  <c r="A75" i="37"/>
  <c r="A45" i="48"/>
  <c r="A89" i="48"/>
  <c r="A45" i="50"/>
  <c r="A6" i="45"/>
  <c r="A53" i="47"/>
  <c r="A25" i="39"/>
  <c r="A68" i="39"/>
  <c r="A6" i="40"/>
  <c r="A6" i="36"/>
  <c r="P37" i="45"/>
  <c r="P51" i="45"/>
  <c r="P34" i="45"/>
  <c r="P54" i="45"/>
  <c r="P7" i="45"/>
  <c r="P11" i="45"/>
  <c r="P15" i="45"/>
  <c r="P19" i="45"/>
  <c r="P47" i="45"/>
  <c r="P26" i="45"/>
  <c r="P49" i="45"/>
  <c r="P76" i="45"/>
  <c r="P69" i="45"/>
  <c r="P89" i="45"/>
  <c r="A36" i="37"/>
  <c r="A45" i="37"/>
  <c r="A53" i="37"/>
  <c r="A68" i="37"/>
  <c r="A89" i="37"/>
  <c r="A6" i="38"/>
  <c r="A25" i="38"/>
  <c r="A36" i="38"/>
  <c r="A53" i="38"/>
  <c r="A68" i="38"/>
  <c r="A75" i="38"/>
  <c r="A6" i="48"/>
  <c r="A25" i="48"/>
  <c r="A75" i="48"/>
  <c r="A68" i="49"/>
  <c r="A25" i="50"/>
  <c r="A25" i="45"/>
  <c r="A68" i="45"/>
  <c r="A25" i="42"/>
  <c r="A89" i="42"/>
  <c r="A68" i="47"/>
  <c r="A6" i="39"/>
  <c r="A45" i="42"/>
  <c r="A6" i="41"/>
  <c r="A45" i="41"/>
  <c r="A53" i="41"/>
  <c r="A53" i="46"/>
  <c r="A75" i="46"/>
  <c r="A53" i="39"/>
  <c r="A6" i="46"/>
  <c r="A68" i="40"/>
  <c r="A89" i="41"/>
  <c r="A36" i="46"/>
  <c r="A45" i="46"/>
  <c r="A89" i="46"/>
  <c r="A45" i="39"/>
  <c r="A89" i="39"/>
  <c r="A36" i="40"/>
  <c r="A75" i="40"/>
  <c r="A45" i="40"/>
  <c r="A89" i="40"/>
  <c r="P75" i="45" l="1"/>
  <c r="P25" i="45"/>
  <c r="P53" i="45"/>
  <c r="P68" i="45"/>
  <c r="P45" i="45"/>
  <c r="P36" i="45"/>
  <c r="A5" i="46"/>
  <c r="A5" i="43"/>
  <c r="A5" i="38"/>
  <c r="A5" i="40"/>
  <c r="A5" i="37"/>
  <c r="A5" i="41"/>
  <c r="A5" i="47"/>
  <c r="A5" i="49"/>
  <c r="A5" i="36"/>
  <c r="P6" i="45"/>
  <c r="A5" i="42"/>
  <c r="A5" i="39"/>
  <c r="A5" i="50"/>
  <c r="A5" i="45"/>
  <c r="A5" i="48"/>
  <c r="P5" i="45" l="1"/>
</calcChain>
</file>

<file path=xl/sharedStrings.xml><?xml version="1.0" encoding="utf-8"?>
<sst xmlns="http://schemas.openxmlformats.org/spreadsheetml/2006/main" count="3115" uniqueCount="172">
  <si>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</si>
  <si>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</si>
  <si>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</si>
  <si>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</si>
  <si>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</si>
  <si>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</si>
  <si>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</si>
  <si>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</si>
  <si>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</si>
  <si>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</si>
  <si>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</si>
  <si>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</si>
  <si>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</si>
  <si>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</si>
  <si>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</si>
  <si>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</si>
  <si>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</si>
  <si>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</si>
  <si>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</si>
  <si>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</si>
  <si>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</si>
  <si>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</si>
  <si>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</si>
  <si>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</si>
  <si>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</si>
  <si>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</si>
  <si>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</si>
  <si>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</si>
  <si>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</si>
  <si>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</si>
  <si>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</si>
  <si>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</si>
  <si>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</si>
  <si>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</si>
  <si>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</si>
  <si>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</si>
  <si>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</si>
  <si>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</si>
  <si>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</si>
  <si>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</si>
  <si>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</si>
  <si>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</si>
  <si>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</si>
  <si>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</si>
  <si>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</si>
  <si>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</si>
  <si>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</si>
  <si>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</si>
  <si>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</si>
  <si>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</si>
  <si>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</si>
  <si>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</si>
  <si>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</si>
  <si>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</si>
  <si>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</si>
  <si>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</si>
  <si>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</si>
  <si>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Удмуртская Республика</t>
  </si>
  <si>
    <t>Московская область</t>
  </si>
  <si>
    <t>Южный фед. округ</t>
  </si>
  <si>
    <t>Пермский край</t>
  </si>
  <si>
    <t>Забайкальский край</t>
  </si>
  <si>
    <t>Северо-Кавказский фед. округ</t>
  </si>
  <si>
    <t>Республика Крым</t>
  </si>
  <si>
    <t>г. Севастополь</t>
  </si>
  <si>
    <t>Уборка картофеля  в сельскохозяйственных предприятиях и крестьянских (фермерских) хозяйствах  Российской Федерации</t>
  </si>
  <si>
    <t>Уборка овощей  в сельскохозяйственных предприятиях и крестьянских (фермерских) хозяйствах Российской Федерации</t>
  </si>
  <si>
    <t xml:space="preserve"> </t>
  </si>
  <si>
    <t>посеяно, тыс.га</t>
  </si>
  <si>
    <t>2020 г. +/- к 2019 г.</t>
  </si>
  <si>
    <t>Уборка пшеницы озимой и яровой в Российской Федерации</t>
  </si>
  <si>
    <t>Уборка ячменя озимого и ярового  Российской Федерации</t>
  </si>
  <si>
    <t>Уборка кукурузы на зерно в Российской Федерации</t>
  </si>
  <si>
    <t>Уборка риса в  Российской Федерации</t>
  </si>
  <si>
    <t>Уборка гречихи в  Российской Федерации</t>
  </si>
  <si>
    <t>Уборка сахарной свеклы (фабричной) в Российской Федерации</t>
  </si>
  <si>
    <t>Уборка льна-долгунца в  Российской Федерации</t>
  </si>
  <si>
    <t>Уборка подсолнечника в  Российской Федерации</t>
  </si>
  <si>
    <t>Уборка сои в  Российской Федерации</t>
  </si>
  <si>
    <t>Уборка рапса озимого и ярового в  Российской Федерации</t>
  </si>
  <si>
    <t xml:space="preserve">Оперативная информация о севе озимых культур в  Российской Федерации </t>
  </si>
  <si>
    <t xml:space="preserve">Оперативная информация о вспашки зяби в  Российской Федерации </t>
  </si>
  <si>
    <t>Камчатский край</t>
  </si>
  <si>
    <t>Калининградская область</t>
  </si>
  <si>
    <t>Республика Адыгея</t>
  </si>
  <si>
    <t>Республика Калмыкия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</si>
  <si>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</si>
  <si>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</si>
  <si>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</si>
  <si>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</si>
  <si>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</si>
  <si>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</si>
  <si>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</si>
  <si>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</si>
  <si>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</si>
  <si>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Нижегородская область</t>
  </si>
  <si>
    <t>Курганская область</t>
  </si>
  <si>
    <t>Республика Бурятия</t>
  </si>
  <si>
    <t>Республика Саха (Якутия)</t>
  </si>
  <si>
    <t>Еврейская автономная область</t>
  </si>
  <si>
    <t xml:space="preserve">по состоянию на </t>
  </si>
  <si>
    <t>Республика Северная Осетия - Алания</t>
  </si>
  <si>
    <t>Ставропольский край</t>
  </si>
  <si>
    <t>Пшеница</t>
  </si>
  <si>
    <t>ячмень</t>
  </si>
  <si>
    <t>кукуруза</t>
  </si>
  <si>
    <t>гречиха</t>
  </si>
  <si>
    <t>рапс</t>
  </si>
  <si>
    <t>картофель</t>
  </si>
  <si>
    <t>овощи</t>
  </si>
  <si>
    <t>вспашеа зяби</t>
  </si>
  <si>
    <t>2020 г.
тыс. га</t>
  </si>
  <si>
    <t>Обмолочено озимых и яровых зерновых и зернобобовых культур (с кукурузой) с площади</t>
  </si>
  <si>
    <t>Намолочено зерна (с кукурузой)</t>
  </si>
  <si>
    <t>Обмолочено  пшеницы с площади</t>
  </si>
  <si>
    <t>Обмолочено  ячменя с площади</t>
  </si>
  <si>
    <t>Обмолочено риса с площади</t>
  </si>
  <si>
    <t>Обмолочено гречихи с площади</t>
  </si>
  <si>
    <t>Убрано кукурузы на зерно в полной спелости</t>
  </si>
  <si>
    <t>Убрано сахарной свеклы (фабричной) с площади</t>
  </si>
  <si>
    <t>Убрано (обмолочено) подсолнечника с площади</t>
  </si>
  <si>
    <t>Убрано (обмолочено) сои с площади</t>
  </si>
  <si>
    <t>Убрано (обмолочено) рапса (всего) с площади</t>
  </si>
  <si>
    <t>Убрано картофеля с площади схп+кфх</t>
  </si>
  <si>
    <t>Убрано овощей с площади схп+кфх</t>
  </si>
  <si>
    <t>Намолочено пшеницы</t>
  </si>
  <si>
    <t>Намолочено ячменя</t>
  </si>
  <si>
    <t>Собрано кукурузы на зерно в полной спелости</t>
  </si>
  <si>
    <t>Намолочено риса</t>
  </si>
  <si>
    <t>Намолочено гречихи</t>
  </si>
  <si>
    <t>Намолочено семян подсолнечника</t>
  </si>
  <si>
    <t>Накопано сахарной свеклы (фабричной)</t>
  </si>
  <si>
    <t>Накопано картофеля</t>
  </si>
  <si>
    <t>Накопано овощей</t>
  </si>
  <si>
    <t>Вспахано зяби</t>
  </si>
  <si>
    <t>2019 г.
тыс. га</t>
  </si>
  <si>
    <t/>
  </si>
  <si>
    <t>Республика Карелия</t>
  </si>
  <si>
    <t>Уральский фед. округ</t>
  </si>
  <si>
    <t>Республика Алтай</t>
  </si>
  <si>
    <t>Республика Тыва</t>
  </si>
  <si>
    <t>Республика Хакасия</t>
  </si>
  <si>
    <t>Намолочено семян рапса (всего)</t>
  </si>
  <si>
    <t>Уборка зерновых и зернобобовых культур в хозяйствах всех категорий Российской Федерации</t>
  </si>
  <si>
    <t>Обмолочено, тыс.га</t>
  </si>
  <si>
    <t>Намолочено, тыс. тонн</t>
  </si>
  <si>
    <t>Урожайность, ц/га</t>
  </si>
  <si>
    <t>Выкопано, тыс.га</t>
  </si>
  <si>
    <t>Накопано, тыс. тонн</t>
  </si>
  <si>
    <t>Убрано, тыс.га</t>
  </si>
  <si>
    <t>Собрано, тыс. тонн</t>
  </si>
  <si>
    <t>Вытереблено льна-долгунца</t>
  </si>
  <si>
    <t xml:space="preserve">Москва </t>
  </si>
  <si>
    <t>г. Москва</t>
  </si>
  <si>
    <t>Чукотский автономный округ</t>
  </si>
  <si>
    <t>проверка</t>
  </si>
  <si>
    <t>Посеяно озимых на зерно и зеленый корм - всего</t>
  </si>
  <si>
    <t>Намолочено семян сои</t>
  </si>
  <si>
    <t>соя</t>
  </si>
  <si>
    <t>подсолнечник</t>
  </si>
  <si>
    <t>истина</t>
  </si>
  <si>
    <t>ложь</t>
  </si>
  <si>
    <t>Вытереблено, тыс. га</t>
  </si>
  <si>
    <t>2021 г.</t>
  </si>
  <si>
    <t>Посевная площадь, тыс.га (4 сх)</t>
  </si>
  <si>
    <t>% к площади сева</t>
  </si>
  <si>
    <t>2022 г.</t>
  </si>
  <si>
    <t>2022 г. +/- к 2021 г.</t>
  </si>
  <si>
    <t>прогноз на 2022г. (данные регионов 20.06.2022)</t>
  </si>
  <si>
    <t>% к прогнозу</t>
  </si>
  <si>
    <t>Посевная площадь, тыс.га (4сх)</t>
  </si>
  <si>
    <t>по состоянию на 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</si>
</sst>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F800]dddd\,\ mmmm\ dd\,\ yyyy"/>
    <numFmt numFmtId="166" formatCode="_-* #,##0.00_р_._-;\-* #,##0.00_р_._-;_-* \-??_р_._-;_-@_-"/>
  </numFmts>
  <fonts count="44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</font>
    <font>
      <b/>
      <sz val="13"/>
      <name val="Arial Cyr"/>
      <family val="2"/>
      <charset val="204"/>
    </font>
    <font>
      <b/>
      <sz val="12"/>
      <name val="Arial"/>
      <family val="2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0" tint="-4.9989318521683403E-2"/>
      <name val="Arial Cyr"/>
      <charset val="204"/>
    </font>
    <font>
      <sz val="12"/>
      <color theme="0" tint="-0.14999847407452621"/>
      <name val="Arial Cyr"/>
      <charset val="204"/>
    </font>
    <font>
      <sz val="12"/>
      <color theme="0"/>
      <name val="Arial Cyr"/>
      <charset val="204"/>
    </font>
    <font>
      <sz val="12"/>
      <color theme="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0" tint="-0.14999847407452621"/>
      <name val="Arial Cyr"/>
      <charset val="204"/>
    </font>
    <font>
      <b/>
      <sz val="10"/>
      <color theme="0"/>
      <name val="Arial"/>
      <family val="2"/>
      <charset val="204"/>
    </font>
    <font>
      <b/>
      <sz val="12"/>
      <color theme="0"/>
      <name val="Arial Cyr"/>
      <family val="2"/>
      <charset val="204"/>
    </font>
    <font>
      <b/>
      <sz val="12"/>
      <color theme="0"/>
      <name val="Arial Cyr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</borders>
  <cellStyleXfs count="64">
    <xf numFmtId="0" fontId="0" fillId="0" borderId="0"/>
    <xf numFmtId="0" fontId="10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9" borderId="20" applyNumberFormat="0" applyAlignment="0" applyProtection="0"/>
    <xf numFmtId="0" fontId="19" fillId="22" borderId="21" applyNumberFormat="0" applyAlignment="0" applyProtection="0"/>
    <xf numFmtId="0" fontId="20" fillId="22" borderId="20" applyNumberFormat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23" borderId="26" applyNumberFormat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16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6" fillId="0" borderId="0"/>
    <xf numFmtId="0" fontId="37" fillId="0" borderId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25" borderId="27" applyNumberFormat="0" applyAlignment="0" applyProtection="0"/>
    <xf numFmtId="9" fontId="28" fillId="0" borderId="0"/>
    <xf numFmtId="9" fontId="28" fillId="0" borderId="0" applyFill="0" applyBorder="0" applyAlignment="0" applyProtection="0"/>
    <xf numFmtId="9" fontId="15" fillId="0" borderId="0" applyFill="0" applyBorder="0" applyAlignment="0" applyProtection="0"/>
    <xf numFmtId="0" fontId="34" fillId="0" borderId="28" applyNumberFormat="0" applyFill="0" applyAlignment="0" applyProtection="0"/>
    <xf numFmtId="0" fontId="35" fillId="0" borderId="0" applyNumberFormat="0" applyFill="0" applyBorder="0" applyAlignment="0" applyProtection="0"/>
    <xf numFmtId="166" fontId="15" fillId="0" borderId="0" applyFill="0" applyBorder="0" applyAlignment="0" applyProtection="0"/>
    <xf numFmtId="0" fontId="36" fillId="6" borderId="0" applyNumberFormat="0" applyBorder="0" applyAlignment="0" applyProtection="0"/>
    <xf numFmtId="0" fontId="43" fillId="0" borderId="0"/>
    <xf numFmtId="0" fontId="15" fillId="0" borderId="0"/>
  </cellStyleXfs>
  <cellXfs count="403">
    <xf numFmtId="0" fontId="0" fillId="0" borderId="0" xfId="0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/>
    <xf numFmtId="0" fontId="2" fillId="0" borderId="0" xfId="0" applyFont="1" applyFill="1"/>
    <xf numFmtId="0" fontId="7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4" xfId="0" applyFont="1" applyFill="1" applyBorder="1"/>
    <xf numFmtId="164" fontId="2" fillId="0" borderId="0" xfId="0" applyNumberFormat="1" applyFont="1" applyFill="1" applyBorder="1"/>
    <xf numFmtId="164" fontId="3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8" fillId="0" borderId="13" xfId="0" applyFont="1" applyFill="1" applyBorder="1"/>
    <xf numFmtId="0" fontId="6" fillId="0" borderId="13" xfId="0" applyFont="1" applyFill="1" applyBorder="1"/>
    <xf numFmtId="0" fontId="5" fillId="0" borderId="13" xfId="0" applyFont="1" applyFill="1" applyBorder="1" applyAlignment="1">
      <alignment horizontal="left"/>
    </xf>
    <xf numFmtId="0" fontId="3" fillId="0" borderId="13" xfId="0" applyFont="1" applyFill="1" applyBorder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4" fillId="0" borderId="4" xfId="0" applyNumberFormat="1" applyFont="1" applyFill="1" applyBorder="1"/>
    <xf numFmtId="164" fontId="4" fillId="0" borderId="2" xfId="0" applyNumberFormat="1" applyFont="1" applyFill="1" applyBorder="1"/>
    <xf numFmtId="164" fontId="4" fillId="0" borderId="11" xfId="0" applyNumberFormat="1" applyFont="1" applyFill="1" applyBorder="1"/>
    <xf numFmtId="164" fontId="4" fillId="0" borderId="6" xfId="0" applyNumberFormat="1" applyFont="1" applyFill="1" applyBorder="1"/>
    <xf numFmtId="164" fontId="4" fillId="0" borderId="7" xfId="0" applyNumberFormat="1" applyFont="1" applyFill="1" applyBorder="1"/>
    <xf numFmtId="164" fontId="4" fillId="0" borderId="8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0" borderId="4" xfId="0" applyFont="1" applyFill="1" applyBorder="1"/>
    <xf numFmtId="164" fontId="4" fillId="0" borderId="0" xfId="0" applyNumberFormat="1" applyFont="1" applyFill="1"/>
    <xf numFmtId="164" fontId="8" fillId="0" borderId="5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1" fillId="0" borderId="0" xfId="0" applyFont="1" applyFill="1"/>
    <xf numFmtId="165" fontId="11" fillId="0" borderId="0" xfId="0" applyNumberFormat="1" applyFont="1" applyFill="1"/>
    <xf numFmtId="0" fontId="5" fillId="3" borderId="0" xfId="0" applyFont="1" applyFill="1"/>
    <xf numFmtId="0" fontId="12" fillId="3" borderId="0" xfId="0" applyFont="1" applyFill="1"/>
    <xf numFmtId="0" fontId="12" fillId="0" borderId="0" xfId="0" applyFont="1" applyFill="1"/>
    <xf numFmtId="0" fontId="2" fillId="0" borderId="0" xfId="0" applyFont="1" applyFill="1" applyBorder="1" applyAlignment="1">
      <alignment horizontal="center"/>
    </xf>
    <xf numFmtId="0" fontId="13" fillId="0" borderId="0" xfId="0" applyFont="1" applyFill="1"/>
    <xf numFmtId="164" fontId="3" fillId="26" borderId="30" xfId="0" applyNumberFormat="1" applyFont="1" applyFill="1" applyBorder="1" applyAlignment="1">
      <alignment horizontal="center"/>
    </xf>
    <xf numFmtId="164" fontId="8" fillId="26" borderId="33" xfId="0" applyNumberFormat="1" applyFont="1" applyFill="1" applyBorder="1" applyAlignment="1">
      <alignment horizontal="center"/>
    </xf>
    <xf numFmtId="164" fontId="8" fillId="26" borderId="34" xfId="0" applyNumberFormat="1" applyFont="1" applyFill="1" applyBorder="1" applyAlignment="1">
      <alignment horizontal="center"/>
    </xf>
    <xf numFmtId="164" fontId="4" fillId="26" borderId="34" xfId="0" applyNumberFormat="1" applyFont="1" applyFill="1" applyBorder="1" applyAlignment="1">
      <alignment horizontal="center"/>
    </xf>
    <xf numFmtId="164" fontId="6" fillId="26" borderId="34" xfId="0" applyNumberFormat="1" applyFont="1" applyFill="1" applyBorder="1" applyAlignment="1">
      <alignment horizontal="center"/>
    </xf>
    <xf numFmtId="164" fontId="3" fillId="26" borderId="34" xfId="0" applyNumberFormat="1" applyFont="1" applyFill="1" applyBorder="1" applyAlignment="1">
      <alignment horizontal="center"/>
    </xf>
    <xf numFmtId="164" fontId="6" fillId="26" borderId="35" xfId="0" applyNumberFormat="1" applyFont="1" applyFill="1" applyBorder="1" applyAlignment="1">
      <alignment horizontal="center"/>
    </xf>
    <xf numFmtId="164" fontId="8" fillId="26" borderId="2" xfId="0" applyNumberFormat="1" applyFont="1" applyFill="1" applyBorder="1" applyAlignment="1">
      <alignment horizontal="center"/>
    </xf>
    <xf numFmtId="164" fontId="6" fillId="26" borderId="36" xfId="0" applyNumberFormat="1" applyFont="1" applyFill="1" applyBorder="1" applyAlignment="1">
      <alignment horizontal="center"/>
    </xf>
    <xf numFmtId="164" fontId="6" fillId="26" borderId="37" xfId="0" applyNumberFormat="1" applyFont="1" applyFill="1" applyBorder="1" applyAlignment="1">
      <alignment horizontal="center"/>
    </xf>
    <xf numFmtId="164" fontId="8" fillId="26" borderId="39" xfId="0" applyNumberFormat="1" applyFont="1" applyFill="1" applyBorder="1" applyAlignment="1" applyProtection="1">
      <alignment horizontal="center"/>
      <protection locked="0"/>
    </xf>
    <xf numFmtId="164" fontId="8" fillId="26" borderId="40" xfId="0" applyNumberFormat="1" applyFont="1" applyFill="1" applyBorder="1" applyAlignment="1" applyProtection="1">
      <alignment horizontal="center"/>
      <protection locked="0"/>
    </xf>
    <xf numFmtId="164" fontId="4" fillId="26" borderId="40" xfId="0" applyNumberFormat="1" applyFont="1" applyFill="1" applyBorder="1" applyAlignment="1" applyProtection="1">
      <alignment horizontal="center"/>
      <protection locked="0"/>
    </xf>
    <xf numFmtId="164" fontId="6" fillId="26" borderId="40" xfId="0" applyNumberFormat="1" applyFont="1" applyFill="1" applyBorder="1" applyAlignment="1" applyProtection="1">
      <alignment horizontal="center"/>
      <protection locked="0"/>
    </xf>
    <xf numFmtId="164" fontId="5" fillId="26" borderId="40" xfId="0" applyNumberFormat="1" applyFont="1" applyFill="1" applyBorder="1" applyAlignment="1">
      <alignment horizontal="center"/>
    </xf>
    <xf numFmtId="164" fontId="3" fillId="26" borderId="40" xfId="0" applyNumberFormat="1" applyFont="1" applyFill="1" applyBorder="1" applyAlignment="1" applyProtection="1">
      <alignment horizontal="center" vertical="center"/>
      <protection locked="0"/>
    </xf>
    <xf numFmtId="164" fontId="6" fillId="26" borderId="41" xfId="0" applyNumberFormat="1" applyFont="1" applyFill="1" applyBorder="1" applyAlignment="1" applyProtection="1">
      <alignment horizontal="center"/>
      <protection locked="0"/>
    </xf>
    <xf numFmtId="164" fontId="6" fillId="26" borderId="42" xfId="0" applyNumberFormat="1" applyFont="1" applyFill="1" applyBorder="1" applyAlignment="1" applyProtection="1">
      <alignment horizontal="center"/>
      <protection locked="0"/>
    </xf>
    <xf numFmtId="164" fontId="4" fillId="26" borderId="43" xfId="0" applyNumberFormat="1" applyFont="1" applyFill="1" applyBorder="1" applyAlignment="1" applyProtection="1">
      <alignment horizontal="center"/>
      <protection locked="0"/>
    </xf>
    <xf numFmtId="164" fontId="4" fillId="26" borderId="41" xfId="0" applyNumberFormat="1" applyFont="1" applyFill="1" applyBorder="1" applyAlignment="1" applyProtection="1">
      <alignment horizontal="center"/>
      <protection locked="0"/>
    </xf>
    <xf numFmtId="164" fontId="4" fillId="26" borderId="44" xfId="0" applyNumberFormat="1" applyFont="1" applyFill="1" applyBorder="1" applyAlignment="1" applyProtection="1">
      <alignment horizontal="center"/>
      <protection locked="0"/>
    </xf>
    <xf numFmtId="164" fontId="4" fillId="26" borderId="30" xfId="0" applyNumberFormat="1" applyFont="1" applyFill="1" applyBorder="1" applyAlignment="1">
      <alignment horizontal="left"/>
    </xf>
    <xf numFmtId="164" fontId="8" fillId="26" borderId="29" xfId="0" applyNumberFormat="1" applyFont="1" applyFill="1" applyBorder="1" applyAlignment="1">
      <alignment horizontal="center" vertical="center"/>
    </xf>
    <xf numFmtId="164" fontId="8" fillId="26" borderId="30" xfId="0" applyNumberFormat="1" applyFont="1" applyFill="1" applyBorder="1" applyAlignment="1">
      <alignment horizontal="center"/>
    </xf>
    <xf numFmtId="164" fontId="6" fillId="26" borderId="30" xfId="0" applyNumberFormat="1" applyFont="1" applyFill="1" applyBorder="1" applyAlignment="1">
      <alignment horizontal="center"/>
    </xf>
    <xf numFmtId="164" fontId="5" fillId="26" borderId="30" xfId="0" applyNumberFormat="1" applyFont="1" applyFill="1" applyBorder="1" applyAlignment="1">
      <alignment horizontal="center"/>
    </xf>
    <xf numFmtId="164" fontId="4" fillId="26" borderId="30" xfId="0" applyNumberFormat="1" applyFont="1" applyFill="1" applyBorder="1" applyAlignment="1">
      <alignment horizontal="center"/>
    </xf>
    <xf numFmtId="164" fontId="8" fillId="26" borderId="40" xfId="0" applyNumberFormat="1" applyFont="1" applyFill="1" applyBorder="1" applyAlignment="1">
      <alignment horizontal="center"/>
    </xf>
    <xf numFmtId="164" fontId="4" fillId="26" borderId="4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 vertical="center"/>
    </xf>
    <xf numFmtId="164" fontId="3" fillId="26" borderId="32" xfId="0" applyNumberFormat="1" applyFont="1" applyFill="1" applyBorder="1" applyAlignment="1">
      <alignment horizontal="center"/>
    </xf>
    <xf numFmtId="164" fontId="8" fillId="26" borderId="38" xfId="0" applyNumberFormat="1" applyFont="1" applyFill="1" applyBorder="1" applyAlignment="1">
      <alignment horizontal="center"/>
    </xf>
    <xf numFmtId="164" fontId="8" fillId="26" borderId="45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39" fillId="3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4" fillId="3" borderId="0" xfId="0" applyFont="1" applyFill="1"/>
    <xf numFmtId="0" fontId="40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/>
    <xf numFmtId="165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left"/>
    </xf>
    <xf numFmtId="164" fontId="4" fillId="26" borderId="31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/>
    <xf numFmtId="164" fontId="6" fillId="26" borderId="31" xfId="0" applyNumberFormat="1" applyFont="1" applyFill="1" applyBorder="1" applyAlignment="1">
      <alignment horizontal="center"/>
    </xf>
    <xf numFmtId="164" fontId="4" fillId="26" borderId="37" xfId="0" applyNumberFormat="1" applyFont="1" applyFill="1" applyBorder="1" applyAlignment="1">
      <alignment horizontal="center"/>
    </xf>
    <xf numFmtId="164" fontId="8" fillId="26" borderId="45" xfId="0" applyNumberFormat="1" applyFont="1" applyFill="1" applyBorder="1" applyAlignment="1">
      <alignment horizontal="center"/>
    </xf>
    <xf numFmtId="164" fontId="4" fillId="26" borderId="44" xfId="0" applyNumberFormat="1" applyFont="1" applyFill="1" applyBorder="1" applyAlignment="1">
      <alignment horizontal="center"/>
    </xf>
    <xf numFmtId="164" fontId="8" fillId="26" borderId="53" xfId="0" applyNumberFormat="1" applyFont="1" applyFill="1" applyBorder="1" applyAlignment="1">
      <alignment horizontal="center" vertical="center"/>
    </xf>
    <xf numFmtId="164" fontId="8" fillId="26" borderId="54" xfId="0" applyNumberFormat="1" applyFont="1" applyFill="1" applyBorder="1" applyAlignment="1">
      <alignment horizontal="center"/>
    </xf>
    <xf numFmtId="164" fontId="6" fillId="26" borderId="54" xfId="0" applyNumberFormat="1" applyFont="1" applyFill="1" applyBorder="1" applyAlignment="1">
      <alignment horizontal="center"/>
    </xf>
    <xf numFmtId="164" fontId="3" fillId="26" borderId="54" xfId="0" applyNumberFormat="1" applyFont="1" applyFill="1" applyBorder="1" applyAlignment="1">
      <alignment horizontal="center"/>
    </xf>
    <xf numFmtId="164" fontId="6" fillId="26" borderId="55" xfId="0" applyNumberFormat="1" applyFont="1" applyFill="1" applyBorder="1" applyAlignment="1">
      <alignment horizontal="center"/>
    </xf>
    <xf numFmtId="164" fontId="3" fillId="0" borderId="52" xfId="0" applyNumberFormat="1" applyFont="1" applyFill="1" applyBorder="1" applyAlignment="1">
      <alignment horizontal="center" vertical="center"/>
    </xf>
    <xf numFmtId="164" fontId="8" fillId="0" borderId="52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26" borderId="39" xfId="0" applyNumberFormat="1" applyFont="1" applyFill="1" applyBorder="1" applyAlignment="1">
      <alignment horizontal="center"/>
    </xf>
    <xf numFmtId="164" fontId="3" fillId="26" borderId="40" xfId="0" applyNumberFormat="1" applyFont="1" applyFill="1" applyBorder="1" applyAlignment="1">
      <alignment horizontal="center"/>
    </xf>
    <xf numFmtId="164" fontId="6" fillId="26" borderId="40" xfId="0" applyNumberFormat="1" applyFont="1" applyFill="1" applyBorder="1" applyAlignment="1">
      <alignment horizontal="center"/>
    </xf>
    <xf numFmtId="164" fontId="6" fillId="26" borderId="57" xfId="0" applyNumberFormat="1" applyFont="1" applyFill="1" applyBorder="1" applyAlignment="1">
      <alignment horizontal="center"/>
    </xf>
    <xf numFmtId="164" fontId="8" fillId="26" borderId="11" xfId="0" applyNumberFormat="1" applyFont="1" applyFill="1" applyBorder="1" applyAlignment="1">
      <alignment horizontal="center"/>
    </xf>
    <xf numFmtId="164" fontId="6" fillId="26" borderId="58" xfId="0" applyNumberFormat="1" applyFont="1" applyFill="1" applyBorder="1" applyAlignment="1">
      <alignment horizontal="center"/>
    </xf>
    <xf numFmtId="164" fontId="6" fillId="26" borderId="44" xfId="0" applyNumberFormat="1" applyFont="1" applyFill="1" applyBorder="1" applyAlignment="1">
      <alignment horizontal="center"/>
    </xf>
    <xf numFmtId="164" fontId="3" fillId="0" borderId="60" xfId="0" applyNumberFormat="1" applyFont="1" applyFill="1" applyBorder="1" applyAlignment="1">
      <alignment horizontal="center"/>
    </xf>
    <xf numFmtId="164" fontId="4" fillId="26" borderId="61" xfId="0" applyNumberFormat="1" applyFont="1" applyFill="1" applyBorder="1" applyAlignment="1">
      <alignment horizontal="center"/>
    </xf>
    <xf numFmtId="164" fontId="4" fillId="26" borderId="62" xfId="0" applyNumberFormat="1" applyFont="1" applyFill="1" applyBorder="1" applyAlignment="1">
      <alignment horizontal="center"/>
    </xf>
    <xf numFmtId="164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39" fillId="3" borderId="0" xfId="0" applyFont="1" applyFill="1" applyBorder="1" applyAlignment="1">
      <alignment horizontal="left" vertical="top" wrapText="1"/>
    </xf>
    <xf numFmtId="164" fontId="4" fillId="0" borderId="60" xfId="0" applyNumberFormat="1" applyFont="1" applyFill="1" applyBorder="1" applyAlignment="1">
      <alignment horizontal="center"/>
    </xf>
    <xf numFmtId="164" fontId="4" fillId="26" borderId="63" xfId="0" applyNumberFormat="1" applyFont="1" applyFill="1" applyBorder="1" applyAlignment="1">
      <alignment horizontal="center"/>
    </xf>
    <xf numFmtId="164" fontId="3" fillId="26" borderId="11" xfId="0" applyNumberFormat="1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>
      <alignment horizontal="center" vertical="center" wrapText="1"/>
    </xf>
    <xf numFmtId="164" fontId="6" fillId="26" borderId="59" xfId="0" applyNumberFormat="1" applyFont="1" applyFill="1" applyBorder="1" applyAlignment="1">
      <alignment horizontal="center"/>
    </xf>
    <xf numFmtId="164" fontId="4" fillId="0" borderId="64" xfId="0" applyNumberFormat="1" applyFont="1" applyFill="1" applyBorder="1" applyAlignment="1">
      <alignment horizontal="center"/>
    </xf>
    <xf numFmtId="164" fontId="3" fillId="26" borderId="40" xfId="0" applyNumberFormat="1" applyFont="1" applyFill="1" applyBorder="1" applyAlignment="1" applyProtection="1">
      <alignment horizontal="center"/>
      <protection locked="0"/>
    </xf>
    <xf numFmtId="0" fontId="40" fillId="3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6" fillId="26" borderId="65" xfId="0" applyNumberFormat="1" applyFont="1" applyFill="1" applyBorder="1" applyAlignment="1">
      <alignment horizontal="center"/>
    </xf>
    <xf numFmtId="164" fontId="8" fillId="26" borderId="42" xfId="0" applyNumberFormat="1" applyFont="1" applyFill="1" applyBorder="1" applyAlignment="1" applyProtection="1">
      <alignment horizontal="center"/>
      <protection locked="0"/>
    </xf>
    <xf numFmtId="164" fontId="3" fillId="0" borderId="67" xfId="0" applyNumberFormat="1" applyFont="1" applyFill="1" applyBorder="1" applyAlignment="1" applyProtection="1">
      <alignment horizontal="center"/>
      <protection locked="0"/>
    </xf>
    <xf numFmtId="164" fontId="3" fillId="0" borderId="66" xfId="0" applyNumberFormat="1" applyFont="1" applyFill="1" applyBorder="1" applyAlignment="1">
      <alignment horizontal="center"/>
    </xf>
    <xf numFmtId="164" fontId="6" fillId="26" borderId="48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center"/>
    </xf>
    <xf numFmtId="0" fontId="8" fillId="0" borderId="9" xfId="0" applyFont="1" applyFill="1" applyBorder="1"/>
    <xf numFmtId="0" fontId="6" fillId="0" borderId="9" xfId="0" applyFont="1" applyFill="1" applyBorder="1"/>
    <xf numFmtId="0" fontId="5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4" fillId="0" borderId="9" xfId="0" applyFont="1" applyFill="1" applyBorder="1"/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13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68" xfId="0" applyFont="1" applyFill="1" applyBorder="1"/>
    <xf numFmtId="0" fontId="7" fillId="0" borderId="69" xfId="0" applyFont="1" applyFill="1" applyBorder="1" applyAlignment="1">
      <alignment horizontal="centerContinuous" vertical="center"/>
    </xf>
    <xf numFmtId="0" fontId="5" fillId="0" borderId="69" xfId="0" applyFont="1" applyFill="1" applyBorder="1"/>
    <xf numFmtId="0" fontId="5" fillId="0" borderId="69" xfId="0" applyFont="1" applyFill="1" applyBorder="1" applyAlignment="1">
      <alignment horizontal="left"/>
    </xf>
    <xf numFmtId="0" fontId="2" fillId="0" borderId="69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2" fillId="0" borderId="69" xfId="0" applyFont="1" applyFill="1" applyBorder="1"/>
    <xf numFmtId="164" fontId="3" fillId="0" borderId="4" xfId="0" applyNumberFormat="1" applyFont="1" applyFill="1" applyBorder="1" applyAlignment="1">
      <alignment horizontal="center"/>
    </xf>
    <xf numFmtId="0" fontId="1" fillId="26" borderId="7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64" fontId="6" fillId="26" borderId="71" xfId="0" applyNumberFormat="1" applyFont="1" applyFill="1" applyBorder="1" applyAlignment="1">
      <alignment horizontal="center"/>
    </xf>
    <xf numFmtId="164" fontId="8" fillId="26" borderId="66" xfId="0" applyNumberFormat="1" applyFont="1" applyFill="1" applyBorder="1" applyAlignment="1">
      <alignment horizontal="center"/>
    </xf>
    <xf numFmtId="164" fontId="6" fillId="26" borderId="66" xfId="0" applyNumberFormat="1" applyFont="1" applyFill="1" applyBorder="1" applyAlignment="1">
      <alignment horizontal="center"/>
    </xf>
    <xf numFmtId="164" fontId="3" fillId="26" borderId="66" xfId="0" applyNumberFormat="1" applyFont="1" applyFill="1" applyBorder="1" applyAlignment="1">
      <alignment horizontal="center"/>
    </xf>
    <xf numFmtId="164" fontId="6" fillId="26" borderId="72" xfId="0" applyNumberFormat="1" applyFont="1" applyFill="1" applyBorder="1" applyAlignment="1">
      <alignment horizontal="center"/>
    </xf>
    <xf numFmtId="0" fontId="1" fillId="26" borderId="75" xfId="0" applyFont="1" applyFill="1" applyBorder="1" applyAlignment="1">
      <alignment horizontal="center" vertical="center" wrapText="1"/>
    </xf>
    <xf numFmtId="0" fontId="8" fillId="26" borderId="76" xfId="0" applyFont="1" applyFill="1" applyBorder="1" applyAlignment="1">
      <alignment horizontal="left" vertical="center"/>
    </xf>
    <xf numFmtId="164" fontId="8" fillId="26" borderId="77" xfId="0" applyNumberFormat="1" applyFont="1" applyFill="1" applyBorder="1" applyAlignment="1">
      <alignment horizontal="center" vertical="center"/>
    </xf>
    <xf numFmtId="164" fontId="8" fillId="26" borderId="78" xfId="0" applyNumberFormat="1" applyFont="1" applyFill="1" applyBorder="1" applyAlignment="1">
      <alignment horizontal="center" vertical="center"/>
    </xf>
    <xf numFmtId="164" fontId="8" fillId="26" borderId="79" xfId="0" applyNumberFormat="1" applyFont="1" applyFill="1" applyBorder="1" applyAlignment="1">
      <alignment horizontal="center" vertical="center"/>
    </xf>
    <xf numFmtId="0" fontId="8" fillId="26" borderId="80" xfId="0" applyFont="1" applyFill="1" applyBorder="1" applyAlignment="1">
      <alignment horizontal="left"/>
    </xf>
    <xf numFmtId="164" fontId="8" fillId="26" borderId="80" xfId="0" applyNumberFormat="1" applyFont="1" applyFill="1" applyBorder="1" applyAlignment="1">
      <alignment horizontal="center"/>
    </xf>
    <xf numFmtId="0" fontId="6" fillId="26" borderId="80" xfId="0" applyFont="1" applyFill="1" applyBorder="1" applyAlignment="1">
      <alignment horizontal="left"/>
    </xf>
    <xf numFmtId="164" fontId="6" fillId="26" borderId="80" xfId="0" applyNumberFormat="1" applyFont="1" applyFill="1" applyBorder="1" applyAlignment="1">
      <alignment horizontal="center"/>
    </xf>
    <xf numFmtId="0" fontId="5" fillId="26" borderId="80" xfId="0" applyFont="1" applyFill="1" applyBorder="1" applyAlignment="1">
      <alignment horizontal="left"/>
    </xf>
    <xf numFmtId="0" fontId="3" fillId="26" borderId="80" xfId="0" applyFont="1" applyFill="1" applyBorder="1" applyAlignment="1">
      <alignment horizontal="left"/>
    </xf>
    <xf numFmtId="164" fontId="3" fillId="26" borderId="80" xfId="0" applyNumberFormat="1" applyFont="1" applyFill="1" applyBorder="1" applyAlignment="1">
      <alignment horizontal="center"/>
    </xf>
    <xf numFmtId="0" fontId="4" fillId="26" borderId="80" xfId="0" applyFont="1" applyFill="1" applyBorder="1" applyAlignment="1">
      <alignment horizontal="left"/>
    </xf>
    <xf numFmtId="0" fontId="3" fillId="26" borderId="81" xfId="0" applyFont="1" applyFill="1" applyBorder="1" applyAlignment="1">
      <alignment horizontal="left"/>
    </xf>
    <xf numFmtId="0" fontId="4" fillId="27" borderId="80" xfId="0" applyFont="1" applyFill="1" applyBorder="1" applyAlignment="1">
      <alignment horizontal="left"/>
    </xf>
    <xf numFmtId="0" fontId="4" fillId="26" borderId="71" xfId="0" applyFont="1" applyFill="1" applyBorder="1" applyAlignment="1">
      <alignment horizontal="left"/>
    </xf>
    <xf numFmtId="14" fontId="13" fillId="0" borderId="0" xfId="0" applyNumberFormat="1" applyFont="1" applyFill="1"/>
    <xf numFmtId="0" fontId="1" fillId="26" borderId="82" xfId="0" applyFont="1" applyFill="1" applyBorder="1" applyAlignment="1">
      <alignment horizontal="center" vertical="center" wrapText="1"/>
    </xf>
    <xf numFmtId="164" fontId="1" fillId="0" borderId="46" xfId="0" applyNumberFormat="1" applyFont="1" applyFill="1" applyBorder="1" applyAlignment="1">
      <alignment horizontal="center" vertical="center" wrapText="1"/>
    </xf>
    <xf numFmtId="164" fontId="3" fillId="0" borderId="84" xfId="0" applyNumberFormat="1" applyFont="1" applyFill="1" applyBorder="1" applyAlignment="1">
      <alignment horizontal="center" vertical="center"/>
    </xf>
    <xf numFmtId="0" fontId="4" fillId="0" borderId="85" xfId="0" applyFont="1" applyFill="1" applyBorder="1"/>
    <xf numFmtId="164" fontId="6" fillId="27" borderId="80" xfId="0" applyNumberFormat="1" applyFont="1" applyFill="1" applyBorder="1" applyAlignment="1">
      <alignment horizontal="center"/>
    </xf>
    <xf numFmtId="164" fontId="6" fillId="28" borderId="8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6" borderId="82" xfId="0" applyFont="1" applyFill="1" applyBorder="1" applyAlignment="1">
      <alignment horizontal="center" vertical="center" wrapText="1"/>
    </xf>
    <xf numFmtId="164" fontId="8" fillId="26" borderId="48" xfId="0" applyNumberFormat="1" applyFont="1" applyFill="1" applyBorder="1" applyAlignment="1">
      <alignment horizontal="center"/>
    </xf>
    <xf numFmtId="164" fontId="3" fillId="26" borderId="48" xfId="0" applyNumberFormat="1" applyFont="1" applyFill="1" applyBorder="1" applyAlignment="1">
      <alignment horizontal="center"/>
    </xf>
    <xf numFmtId="164" fontId="3" fillId="0" borderId="86" xfId="0" applyNumberFormat="1" applyFont="1" applyFill="1" applyBorder="1" applyAlignment="1">
      <alignment horizontal="center"/>
    </xf>
    <xf numFmtId="164" fontId="3" fillId="26" borderId="90" xfId="0" applyNumberFormat="1" applyFont="1" applyFill="1" applyBorder="1" applyAlignment="1">
      <alignment horizontal="center"/>
    </xf>
    <xf numFmtId="164" fontId="6" fillId="26" borderId="91" xfId="0" applyNumberFormat="1" applyFont="1" applyFill="1" applyBorder="1" applyAlignment="1">
      <alignment horizontal="center"/>
    </xf>
    <xf numFmtId="164" fontId="8" fillId="26" borderId="90" xfId="0" applyNumberFormat="1" applyFont="1" applyFill="1" applyBorder="1" applyAlignment="1">
      <alignment horizontal="center"/>
    </xf>
    <xf numFmtId="164" fontId="8" fillId="26" borderId="84" xfId="0" applyNumberFormat="1" applyFont="1" applyFill="1" applyBorder="1" applyAlignment="1">
      <alignment horizontal="center"/>
    </xf>
    <xf numFmtId="164" fontId="3" fillId="26" borderId="84" xfId="0" applyNumberFormat="1" applyFont="1" applyFill="1" applyBorder="1" applyAlignment="1">
      <alignment horizontal="center"/>
    </xf>
    <xf numFmtId="164" fontId="8" fillId="26" borderId="93" xfId="0" applyNumberFormat="1" applyFont="1" applyFill="1" applyBorder="1" applyAlignment="1">
      <alignment horizontal="center"/>
    </xf>
    <xf numFmtId="164" fontId="8" fillId="26" borderId="94" xfId="0" applyNumberFormat="1" applyFont="1" applyFill="1" applyBorder="1" applyAlignment="1">
      <alignment horizontal="center" vertical="center"/>
    </xf>
    <xf numFmtId="164" fontId="8" fillId="26" borderId="91" xfId="0" applyNumberFormat="1" applyFont="1" applyFill="1" applyBorder="1" applyAlignment="1">
      <alignment horizontal="center"/>
    </xf>
    <xf numFmtId="164" fontId="3" fillId="26" borderId="91" xfId="0" applyNumberFormat="1" applyFont="1" applyFill="1" applyBorder="1" applyAlignment="1">
      <alignment horizontal="center"/>
    </xf>
    <xf numFmtId="164" fontId="6" fillId="26" borderId="95" xfId="0" applyNumberFormat="1" applyFont="1" applyFill="1" applyBorder="1" applyAlignment="1">
      <alignment horizontal="center"/>
    </xf>
    <xf numFmtId="164" fontId="6" fillId="26" borderId="90" xfId="0" applyNumberFormat="1" applyFont="1" applyFill="1" applyBorder="1" applyAlignment="1">
      <alignment horizontal="center"/>
    </xf>
    <xf numFmtId="164" fontId="6" fillId="26" borderId="2" xfId="0" applyNumberFormat="1" applyFont="1" applyFill="1" applyBorder="1" applyAlignment="1">
      <alignment horizontal="center"/>
    </xf>
    <xf numFmtId="164" fontId="3" fillId="26" borderId="2" xfId="0" applyNumberFormat="1" applyFont="1" applyFill="1" applyBorder="1" applyAlignment="1">
      <alignment horizontal="center"/>
    </xf>
    <xf numFmtId="164" fontId="8" fillId="0" borderId="60" xfId="0" applyNumberFormat="1" applyFont="1" applyFill="1" applyBorder="1" applyAlignment="1" applyProtection="1">
      <alignment horizontal="center"/>
      <protection locked="0"/>
    </xf>
    <xf numFmtId="164" fontId="4" fillId="26" borderId="84" xfId="0" applyNumberFormat="1" applyFont="1" applyFill="1" applyBorder="1" applyAlignment="1" applyProtection="1">
      <alignment horizontal="center"/>
      <protection locked="0"/>
    </xf>
    <xf numFmtId="164" fontId="3" fillId="0" borderId="60" xfId="0" applyNumberFormat="1" applyFont="1" applyFill="1" applyBorder="1" applyAlignment="1" applyProtection="1">
      <alignment horizontal="center"/>
      <protection locked="0"/>
    </xf>
    <xf numFmtId="164" fontId="3" fillId="26" borderId="84" xfId="0" applyNumberFormat="1" applyFont="1" applyFill="1" applyBorder="1" applyAlignment="1" applyProtection="1">
      <alignment horizontal="center"/>
      <protection locked="0"/>
    </xf>
    <xf numFmtId="164" fontId="4" fillId="26" borderId="92" xfId="0" applyNumberFormat="1" applyFont="1" applyFill="1" applyBorder="1" applyAlignment="1" applyProtection="1">
      <alignment horizontal="center"/>
      <protection locked="0"/>
    </xf>
    <xf numFmtId="164" fontId="8" fillId="26" borderId="84" xfId="0" applyNumberFormat="1" applyFont="1" applyFill="1" applyBorder="1" applyAlignment="1" applyProtection="1">
      <alignment horizontal="center"/>
      <protection locked="0"/>
    </xf>
    <xf numFmtId="164" fontId="6" fillId="26" borderId="84" xfId="0" applyNumberFormat="1" applyFont="1" applyFill="1" applyBorder="1" applyAlignment="1" applyProtection="1">
      <alignment horizontal="center"/>
      <protection locked="0"/>
    </xf>
    <xf numFmtId="164" fontId="5" fillId="26" borderId="84" xfId="0" applyNumberFormat="1" applyFont="1" applyFill="1" applyBorder="1" applyAlignment="1">
      <alignment horizontal="center"/>
    </xf>
    <xf numFmtId="164" fontId="3" fillId="26" borderId="84" xfId="0" applyNumberFormat="1" applyFont="1" applyFill="1" applyBorder="1" applyAlignment="1" applyProtection="1">
      <alignment horizontal="center" vertical="center"/>
      <protection locked="0"/>
    </xf>
    <xf numFmtId="164" fontId="6" fillId="26" borderId="54" xfId="0" applyNumberFormat="1" applyFont="1" applyFill="1" applyBorder="1" applyAlignment="1" applyProtection="1">
      <alignment horizontal="center"/>
      <protection locked="0"/>
    </xf>
    <xf numFmtId="164" fontId="6" fillId="26" borderId="97" xfId="0" applyNumberFormat="1" applyFont="1" applyFill="1" applyBorder="1" applyAlignment="1" applyProtection="1">
      <alignment horizontal="center"/>
      <protection locked="0"/>
    </xf>
    <xf numFmtId="164" fontId="8" fillId="26" borderId="97" xfId="0" applyNumberFormat="1" applyFont="1" applyFill="1" applyBorder="1" applyAlignment="1" applyProtection="1">
      <alignment horizontal="center"/>
      <protection locked="0"/>
    </xf>
    <xf numFmtId="164" fontId="4" fillId="26" borderId="98" xfId="0" applyNumberFormat="1" applyFont="1" applyFill="1" applyBorder="1" applyAlignment="1" applyProtection="1">
      <alignment horizontal="center"/>
      <protection locked="0"/>
    </xf>
    <xf numFmtId="164" fontId="4" fillId="26" borderId="54" xfId="0" applyNumberFormat="1" applyFont="1" applyFill="1" applyBorder="1" applyAlignment="1" applyProtection="1">
      <alignment horizontal="center"/>
      <protection locked="0"/>
    </xf>
    <xf numFmtId="164" fontId="8" fillId="26" borderId="99" xfId="0" applyNumberFormat="1" applyFont="1" applyFill="1" applyBorder="1" applyAlignment="1" applyProtection="1">
      <alignment horizontal="center"/>
      <protection locked="0"/>
    </xf>
    <xf numFmtId="164" fontId="4" fillId="26" borderId="100" xfId="0" applyNumberFormat="1" applyFont="1" applyFill="1" applyBorder="1" applyAlignment="1" applyProtection="1">
      <alignment horizontal="center"/>
      <protection locked="0"/>
    </xf>
    <xf numFmtId="164" fontId="8" fillId="26" borderId="101" xfId="0" applyNumberFormat="1" applyFont="1" applyFill="1" applyBorder="1" applyAlignment="1">
      <alignment horizontal="center" vertical="center"/>
    </xf>
    <xf numFmtId="164" fontId="8" fillId="26" borderId="102" xfId="0" applyNumberFormat="1" applyFont="1" applyFill="1" applyBorder="1" applyAlignment="1">
      <alignment horizontal="center"/>
    </xf>
    <xf numFmtId="164" fontId="6" fillId="26" borderId="102" xfId="0" applyNumberFormat="1" applyFont="1" applyFill="1" applyBorder="1" applyAlignment="1">
      <alignment horizontal="center"/>
    </xf>
    <xf numFmtId="164" fontId="3" fillId="26" borderId="102" xfId="0" applyNumberFormat="1" applyFont="1" applyFill="1" applyBorder="1" applyAlignment="1">
      <alignment horizontal="center"/>
    </xf>
    <xf numFmtId="164" fontId="6" fillId="26" borderId="103" xfId="0" applyNumberFormat="1" applyFont="1" applyFill="1" applyBorder="1" applyAlignment="1">
      <alignment horizontal="center"/>
    </xf>
    <xf numFmtId="164" fontId="6" fillId="26" borderId="96" xfId="0" applyNumberFormat="1" applyFont="1" applyFill="1" applyBorder="1" applyAlignment="1">
      <alignment horizontal="center"/>
    </xf>
    <xf numFmtId="164" fontId="6" fillId="26" borderId="57" xfId="0" applyNumberFormat="1" applyFont="1" applyFill="1" applyBorder="1" applyAlignment="1" applyProtection="1">
      <alignment horizontal="center"/>
      <protection locked="0"/>
    </xf>
    <xf numFmtId="164" fontId="4" fillId="26" borderId="58" xfId="0" applyNumberFormat="1" applyFont="1" applyFill="1" applyBorder="1" applyAlignment="1" applyProtection="1">
      <alignment horizontal="center"/>
      <protection locked="0"/>
    </xf>
    <xf numFmtId="164" fontId="6" fillId="26" borderId="7" xfId="0" applyNumberFormat="1" applyFont="1" applyFill="1" applyBorder="1" applyAlignment="1">
      <alignment horizontal="center"/>
    </xf>
    <xf numFmtId="164" fontId="4" fillId="0" borderId="84" xfId="0" applyNumberFormat="1" applyFont="1" applyFill="1" applyBorder="1" applyAlignment="1">
      <alignment horizontal="center"/>
    </xf>
    <xf numFmtId="164" fontId="42" fillId="0" borderId="84" xfId="0" applyNumberFormat="1" applyFont="1" applyFill="1" applyBorder="1" applyAlignment="1">
      <alignment horizontal="center"/>
    </xf>
    <xf numFmtId="164" fontId="4" fillId="0" borderId="92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8" fillId="26" borderId="81" xfId="0" applyFont="1" applyFill="1" applyBorder="1" applyAlignment="1">
      <alignment horizontal="left" vertical="center"/>
    </xf>
    <xf numFmtId="164" fontId="8" fillId="26" borderId="81" xfId="0" applyNumberFormat="1" applyFont="1" applyFill="1" applyBorder="1" applyAlignment="1">
      <alignment horizontal="center" vertical="center"/>
    </xf>
    <xf numFmtId="164" fontId="8" fillId="26" borderId="105" xfId="0" applyNumberFormat="1" applyFont="1" applyFill="1" applyBorder="1" applyAlignment="1">
      <alignment horizontal="center" vertical="center"/>
    </xf>
    <xf numFmtId="164" fontId="8" fillId="26" borderId="87" xfId="0" applyNumberFormat="1" applyFont="1" applyFill="1" applyBorder="1" applyAlignment="1">
      <alignment horizontal="center" vertical="center"/>
    </xf>
    <xf numFmtId="164" fontId="8" fillId="26" borderId="106" xfId="0" applyNumberFormat="1" applyFont="1" applyFill="1" applyBorder="1" applyAlignment="1">
      <alignment horizontal="center"/>
    </xf>
    <xf numFmtId="164" fontId="8" fillId="0" borderId="107" xfId="0" applyNumberFormat="1" applyFont="1" applyFill="1" applyBorder="1" applyAlignment="1" applyProtection="1">
      <alignment horizontal="center"/>
      <protection locked="0"/>
    </xf>
    <xf numFmtId="164" fontId="8" fillId="26" borderId="87" xfId="0" applyNumberFormat="1" applyFont="1" applyFill="1" applyBorder="1" applyAlignment="1">
      <alignment horizontal="center"/>
    </xf>
    <xf numFmtId="164" fontId="8" fillId="0" borderId="108" xfId="0" applyNumberFormat="1" applyFont="1" applyFill="1" applyBorder="1" applyAlignment="1" applyProtection="1">
      <alignment horizontal="center"/>
      <protection locked="0"/>
    </xf>
    <xf numFmtId="164" fontId="3" fillId="0" borderId="88" xfId="0" applyNumberFormat="1" applyFont="1" applyFill="1" applyBorder="1" applyAlignment="1">
      <alignment horizontal="center"/>
    </xf>
    <xf numFmtId="164" fontId="3" fillId="0" borderId="87" xfId="0" applyNumberFormat="1" applyFont="1" applyFill="1" applyBorder="1" applyAlignment="1">
      <alignment horizontal="center"/>
    </xf>
    <xf numFmtId="164" fontId="3" fillId="0" borderId="107" xfId="0" applyNumberFormat="1" applyFont="1" applyFill="1" applyBorder="1" applyAlignment="1">
      <alignment horizontal="center"/>
    </xf>
    <xf numFmtId="164" fontId="8" fillId="26" borderId="109" xfId="0" applyNumberFormat="1" applyFont="1" applyFill="1" applyBorder="1" applyAlignment="1">
      <alignment horizontal="center" vertical="center"/>
    </xf>
    <xf numFmtId="164" fontId="8" fillId="26" borderId="32" xfId="0" applyNumberFormat="1" applyFont="1" applyFill="1" applyBorder="1" applyAlignment="1">
      <alignment horizontal="center" vertical="center"/>
    </xf>
    <xf numFmtId="164" fontId="8" fillId="0" borderId="110" xfId="0" applyNumberFormat="1" applyFont="1" applyFill="1" applyBorder="1" applyAlignment="1">
      <alignment horizontal="center"/>
    </xf>
    <xf numFmtId="0" fontId="1" fillId="26" borderId="1" xfId="0" applyFont="1" applyFill="1" applyBorder="1" applyAlignment="1">
      <alignment horizontal="center" vertical="center" wrapText="1"/>
    </xf>
    <xf numFmtId="0" fontId="1" fillId="26" borderId="119" xfId="0" applyFont="1" applyFill="1" applyBorder="1" applyAlignment="1">
      <alignment horizontal="center" vertical="center" wrapText="1"/>
    </xf>
    <xf numFmtId="0" fontId="1" fillId="26" borderId="120" xfId="0" applyFont="1" applyFill="1" applyBorder="1" applyAlignment="1">
      <alignment horizontal="center" vertical="center" wrapText="1"/>
    </xf>
    <xf numFmtId="0" fontId="1" fillId="0" borderId="120" xfId="0" applyFont="1" applyFill="1" applyBorder="1" applyAlignment="1">
      <alignment horizontal="center" vertical="center" wrapText="1"/>
    </xf>
    <xf numFmtId="0" fontId="1" fillId="26" borderId="121" xfId="0" applyFont="1" applyFill="1" applyBorder="1" applyAlignment="1">
      <alignment horizontal="center" vertical="center" wrapText="1"/>
    </xf>
    <xf numFmtId="164" fontId="3" fillId="0" borderId="87" xfId="0" applyNumberFormat="1" applyFont="1" applyFill="1" applyBorder="1" applyAlignment="1">
      <alignment horizontal="center" vertical="center"/>
    </xf>
    <xf numFmtId="164" fontId="4" fillId="26" borderId="2" xfId="0" applyNumberFormat="1" applyFont="1" applyFill="1" applyBorder="1" applyAlignment="1">
      <alignment horizontal="center"/>
    </xf>
    <xf numFmtId="164" fontId="4" fillId="26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113" xfId="0" applyFont="1" applyFill="1" applyBorder="1" applyAlignment="1">
      <alignment horizontal="center" vertical="center" wrapText="1"/>
    </xf>
    <xf numFmtId="164" fontId="3" fillId="26" borderId="105" xfId="0" applyNumberFormat="1" applyFont="1" applyFill="1" applyBorder="1" applyAlignment="1">
      <alignment horizontal="center"/>
    </xf>
    <xf numFmtId="164" fontId="4" fillId="26" borderId="66" xfId="0" applyNumberFormat="1" applyFont="1" applyFill="1" applyBorder="1" applyAlignment="1">
      <alignment horizontal="center"/>
    </xf>
    <xf numFmtId="164" fontId="4" fillId="26" borderId="66" xfId="0" applyNumberFormat="1" applyFont="1" applyFill="1" applyBorder="1" applyAlignment="1" applyProtection="1">
      <alignment horizontal="center"/>
      <protection locked="0"/>
    </xf>
    <xf numFmtId="164" fontId="8" fillId="0" borderId="125" xfId="0" applyNumberFormat="1" applyFont="1" applyFill="1" applyBorder="1" applyAlignment="1" applyProtection="1">
      <alignment horizontal="center"/>
      <protection locked="0"/>
    </xf>
    <xf numFmtId="164" fontId="8" fillId="0" borderId="126" xfId="0" applyNumberFormat="1" applyFont="1" applyFill="1" applyBorder="1" applyAlignment="1" applyProtection="1">
      <alignment horizontal="center"/>
      <protection locked="0"/>
    </xf>
    <xf numFmtId="164" fontId="4" fillId="26" borderId="91" xfId="0" applyNumberFormat="1" applyFont="1" applyFill="1" applyBorder="1" applyAlignment="1">
      <alignment horizontal="center"/>
    </xf>
    <xf numFmtId="164" fontId="3" fillId="0" borderId="126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26" borderId="126" xfId="0" applyNumberFormat="1" applyFont="1" applyFill="1" applyBorder="1" applyAlignment="1">
      <alignment horizontal="center"/>
    </xf>
    <xf numFmtId="164" fontId="4" fillId="26" borderId="95" xfId="0" applyNumberFormat="1" applyFont="1" applyFill="1" applyBorder="1" applyAlignment="1">
      <alignment horizontal="center"/>
    </xf>
    <xf numFmtId="164" fontId="8" fillId="26" borderId="94" xfId="0" applyNumberFormat="1" applyFont="1" applyFill="1" applyBorder="1" applyAlignment="1" applyProtection="1">
      <alignment horizontal="center"/>
      <protection locked="0"/>
    </xf>
    <xf numFmtId="164" fontId="8" fillId="26" borderId="91" xfId="0" applyNumberFormat="1" applyFont="1" applyFill="1" applyBorder="1" applyAlignment="1" applyProtection="1">
      <alignment horizontal="center"/>
      <protection locked="0"/>
    </xf>
    <xf numFmtId="164" fontId="4" fillId="26" borderId="91" xfId="0" applyNumberFormat="1" applyFont="1" applyFill="1" applyBorder="1" applyAlignment="1" applyProtection="1">
      <alignment horizontal="center"/>
      <protection locked="0"/>
    </xf>
    <xf numFmtId="164" fontId="6" fillId="26" borderId="91" xfId="0" applyNumberFormat="1" applyFont="1" applyFill="1" applyBorder="1" applyAlignment="1" applyProtection="1">
      <alignment horizontal="center"/>
      <protection locked="0"/>
    </xf>
    <xf numFmtId="164" fontId="5" fillId="26" borderId="91" xfId="0" applyNumberFormat="1" applyFont="1" applyFill="1" applyBorder="1" applyAlignment="1">
      <alignment horizontal="center"/>
    </xf>
    <xf numFmtId="164" fontId="3" fillId="26" borderId="91" xfId="0" applyNumberFormat="1" applyFont="1" applyFill="1" applyBorder="1" applyAlignment="1" applyProtection="1">
      <alignment horizontal="center" vertical="center"/>
      <protection locked="0"/>
    </xf>
    <xf numFmtId="164" fontId="6" fillId="26" borderId="127" xfId="0" applyNumberFormat="1" applyFont="1" applyFill="1" applyBorder="1" applyAlignment="1" applyProtection="1">
      <alignment horizontal="center"/>
      <protection locked="0"/>
    </xf>
    <xf numFmtId="164" fontId="3" fillId="26" borderId="126" xfId="0" applyNumberFormat="1" applyFont="1" applyFill="1" applyBorder="1" applyAlignment="1" applyProtection="1">
      <alignment horizontal="center"/>
      <protection locked="0"/>
    </xf>
    <xf numFmtId="164" fontId="4" fillId="26" borderId="96" xfId="0" applyNumberFormat="1" applyFont="1" applyFill="1" applyBorder="1" applyAlignment="1" applyProtection="1">
      <alignment horizontal="center"/>
      <protection locked="0"/>
    </xf>
    <xf numFmtId="164" fontId="8" fillId="26" borderId="96" xfId="0" applyNumberFormat="1" applyFont="1" applyFill="1" applyBorder="1" applyAlignment="1" applyProtection="1">
      <alignment horizontal="center"/>
      <protection locked="0"/>
    </xf>
    <xf numFmtId="164" fontId="4" fillId="26" borderId="95" xfId="0" applyNumberFormat="1" applyFont="1" applyFill="1" applyBorder="1" applyAlignment="1" applyProtection="1">
      <alignment horizontal="center"/>
      <protection locked="0"/>
    </xf>
    <xf numFmtId="164" fontId="8" fillId="0" borderId="52" xfId="0" applyNumberFormat="1" applyFont="1" applyFill="1" applyBorder="1" applyAlignment="1" applyProtection="1">
      <alignment horizontal="center"/>
      <protection locked="0"/>
    </xf>
    <xf numFmtId="164" fontId="3" fillId="0" borderId="126" xfId="0" applyNumberFormat="1" applyFont="1" applyFill="1" applyBorder="1" applyAlignment="1" applyProtection="1">
      <alignment horizontal="center" vertical="center"/>
      <protection locked="0"/>
    </xf>
    <xf numFmtId="164" fontId="3" fillId="26" borderId="96" xfId="0" applyNumberFormat="1" applyFont="1" applyFill="1" applyBorder="1" applyAlignment="1">
      <alignment horizontal="center"/>
    </xf>
    <xf numFmtId="164" fontId="3" fillId="26" borderId="94" xfId="0" applyNumberFormat="1" applyFont="1" applyFill="1" applyBorder="1" applyAlignment="1">
      <alignment horizontal="center"/>
    </xf>
    <xf numFmtId="164" fontId="8" fillId="26" borderId="125" xfId="0" applyNumberFormat="1" applyFont="1" applyFill="1" applyBorder="1" applyAlignment="1">
      <alignment horizontal="center"/>
    </xf>
    <xf numFmtId="164" fontId="8" fillId="26" borderId="126" xfId="0" applyNumberFormat="1" applyFont="1" applyFill="1" applyBorder="1" applyAlignment="1">
      <alignment horizontal="center"/>
    </xf>
    <xf numFmtId="164" fontId="4" fillId="26" borderId="127" xfId="0" applyNumberFormat="1" applyFont="1" applyFill="1" applyBorder="1" applyAlignment="1">
      <alignment horizontal="center"/>
    </xf>
    <xf numFmtId="164" fontId="6" fillId="26" borderId="96" xfId="0" applyNumberFormat="1" applyFont="1" applyFill="1" applyBorder="1" applyAlignment="1" applyProtection="1">
      <alignment horizontal="center"/>
      <protection locked="0"/>
    </xf>
    <xf numFmtId="164" fontId="4" fillId="26" borderId="96" xfId="0" applyNumberFormat="1" applyFont="1" applyFill="1" applyBorder="1" applyAlignment="1">
      <alignment horizontal="center"/>
    </xf>
    <xf numFmtId="0" fontId="1" fillId="26" borderId="113" xfId="0" applyFont="1" applyFill="1" applyBorder="1" applyAlignment="1">
      <alignment horizontal="center" vertical="center" wrapText="1"/>
    </xf>
    <xf numFmtId="164" fontId="6" fillId="26" borderId="12" xfId="0" applyNumberFormat="1" applyFont="1" applyFill="1" applyBorder="1" applyAlignment="1" applyProtection="1">
      <alignment horizontal="center"/>
      <protection locked="0"/>
    </xf>
    <xf numFmtId="164" fontId="3" fillId="26" borderId="12" xfId="0" applyNumberFormat="1" applyFont="1" applyFill="1" applyBorder="1" applyAlignment="1" applyProtection="1">
      <alignment horizontal="center"/>
      <protection locked="0"/>
    </xf>
    <xf numFmtId="164" fontId="4" fillId="26" borderId="12" xfId="0" applyNumberFormat="1" applyFont="1" applyFill="1" applyBorder="1" applyAlignment="1" applyProtection="1">
      <alignment horizontal="center"/>
      <protection locked="0"/>
    </xf>
    <xf numFmtId="164" fontId="4" fillId="26" borderId="12" xfId="0" applyNumberFormat="1" applyFont="1" applyFill="1" applyBorder="1" applyAlignment="1">
      <alignment horizontal="center"/>
    </xf>
    <xf numFmtId="164" fontId="8" fillId="26" borderId="12" xfId="0" applyNumberFormat="1" applyFont="1" applyFill="1" applyBorder="1" applyAlignment="1">
      <alignment horizontal="center"/>
    </xf>
    <xf numFmtId="164" fontId="3" fillId="26" borderId="127" xfId="0" applyNumberFormat="1" applyFont="1" applyFill="1" applyBorder="1" applyAlignment="1" applyProtection="1">
      <alignment horizontal="center" vertical="center"/>
      <protection locked="0"/>
    </xf>
    <xf numFmtId="0" fontId="1" fillId="26" borderId="128" xfId="0" applyFont="1" applyFill="1" applyBorder="1" applyAlignment="1">
      <alignment horizontal="center" vertical="center" wrapText="1"/>
    </xf>
    <xf numFmtId="0" fontId="1" fillId="3" borderId="113" xfId="0" applyFont="1" applyFill="1" applyBorder="1" applyAlignment="1">
      <alignment horizontal="center" vertical="center" wrapText="1"/>
    </xf>
    <xf numFmtId="164" fontId="6" fillId="26" borderId="2" xfId="0" applyNumberFormat="1" applyFont="1" applyFill="1" applyBorder="1" applyAlignment="1" applyProtection="1">
      <alignment horizontal="center"/>
      <protection locked="0"/>
    </xf>
    <xf numFmtId="164" fontId="3" fillId="26" borderId="2" xfId="0" applyNumberFormat="1" applyFont="1" applyFill="1" applyBorder="1" applyAlignment="1" applyProtection="1">
      <alignment horizontal="center" vertical="center"/>
      <protection locked="0"/>
    </xf>
    <xf numFmtId="164" fontId="3" fillId="26" borderId="2" xfId="0" applyNumberFormat="1" applyFont="1" applyFill="1" applyBorder="1" applyAlignment="1" applyProtection="1">
      <alignment horizontal="center"/>
      <protection locked="0"/>
    </xf>
    <xf numFmtId="164" fontId="4" fillId="26" borderId="2" xfId="0" applyNumberFormat="1" applyFont="1" applyFill="1" applyBorder="1" applyAlignment="1" applyProtection="1">
      <alignment horizontal="center"/>
      <protection locked="0"/>
    </xf>
    <xf numFmtId="164" fontId="8" fillId="0" borderId="2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8" fillId="26" borderId="2" xfId="0" applyNumberFormat="1" applyFont="1" applyFill="1" applyBorder="1" applyAlignment="1" applyProtection="1">
      <alignment horizontal="center"/>
      <protection locked="0"/>
    </xf>
    <xf numFmtId="164" fontId="5" fillId="26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6" borderId="89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26" borderId="129" xfId="0" applyFont="1" applyFill="1" applyBorder="1" applyAlignment="1">
      <alignment horizontal="center" vertical="center" wrapText="1"/>
    </xf>
    <xf numFmtId="164" fontId="4" fillId="26" borderId="7" xfId="0" applyNumberFormat="1" applyFont="1" applyFill="1" applyBorder="1" applyAlignment="1" applyProtection="1">
      <alignment horizontal="center"/>
      <protection locked="0"/>
    </xf>
    <xf numFmtId="164" fontId="8" fillId="0" borderId="87" xfId="0" applyNumberFormat="1" applyFont="1" applyFill="1" applyBorder="1" applyAlignment="1" applyProtection="1">
      <alignment horizontal="center"/>
      <protection locked="0"/>
    </xf>
    <xf numFmtId="164" fontId="8" fillId="26" borderId="87" xfId="0" applyNumberFormat="1" applyFont="1" applyFill="1" applyBorder="1" applyAlignment="1" applyProtection="1">
      <alignment horizontal="center"/>
      <protection locked="0"/>
    </xf>
    <xf numFmtId="164" fontId="3" fillId="26" borderId="91" xfId="0" applyNumberFormat="1" applyFont="1" applyFill="1" applyBorder="1" applyAlignment="1" applyProtection="1">
      <alignment horizontal="center"/>
      <protection locked="0"/>
    </xf>
    <xf numFmtId="0" fontId="1" fillId="2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132" xfId="0" applyNumberFormat="1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1" fillId="26" borderId="73" xfId="0" applyFont="1" applyFill="1" applyBorder="1" applyAlignment="1">
      <alignment horizontal="center" vertical="center" wrapText="1"/>
    </xf>
    <xf numFmtId="0" fontId="1" fillId="26" borderId="74" xfId="0" applyFont="1" applyFill="1" applyBorder="1" applyAlignment="1">
      <alignment horizontal="center" vertical="center" wrapText="1"/>
    </xf>
    <xf numFmtId="0" fontId="1" fillId="26" borderId="50" xfId="0" applyFont="1" applyFill="1" applyBorder="1" applyAlignment="1">
      <alignment horizontal="center" vertical="center" wrapText="1"/>
    </xf>
    <xf numFmtId="0" fontId="1" fillId="26" borderId="49" xfId="0" applyFont="1" applyFill="1" applyBorder="1" applyAlignment="1">
      <alignment horizontal="center" vertical="center" wrapText="1"/>
    </xf>
    <xf numFmtId="0" fontId="1" fillId="26" borderId="50" xfId="0" applyFont="1" applyFill="1" applyBorder="1" applyAlignment="1">
      <alignment horizontal="center" vertical="center"/>
    </xf>
    <xf numFmtId="0" fontId="1" fillId="26" borderId="4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26" borderId="104" xfId="0" applyFont="1" applyFill="1" applyBorder="1" applyAlignment="1">
      <alignment horizontal="center" vertical="center" wrapText="1"/>
    </xf>
    <xf numFmtId="0" fontId="1" fillId="26" borderId="89" xfId="0" applyFont="1" applyFill="1" applyBorder="1" applyAlignment="1">
      <alignment horizontal="center" vertical="center" wrapText="1"/>
    </xf>
    <xf numFmtId="0" fontId="1" fillId="26" borderId="123" xfId="0" applyFont="1" applyFill="1" applyBorder="1" applyAlignment="1">
      <alignment horizontal="center" vertical="center" wrapText="1"/>
    </xf>
    <xf numFmtId="0" fontId="1" fillId="26" borderId="122" xfId="0" applyFont="1" applyFill="1" applyBorder="1" applyAlignment="1">
      <alignment horizontal="center" vertical="center" wrapText="1"/>
    </xf>
    <xf numFmtId="0" fontId="1" fillId="26" borderId="1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1" fillId="0" borderId="122" xfId="0" applyFont="1" applyFill="1" applyBorder="1" applyAlignment="1">
      <alignment horizontal="center" vertical="center" wrapText="1"/>
    </xf>
    <xf numFmtId="0" fontId="1" fillId="0" borderId="114" xfId="0" applyFont="1" applyFill="1" applyBorder="1" applyAlignment="1">
      <alignment horizontal="center" vertical="center" wrapText="1"/>
    </xf>
    <xf numFmtId="0" fontId="1" fillId="0" borderId="1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24" xfId="0" applyFont="1" applyFill="1" applyBorder="1" applyAlignment="1">
      <alignment horizontal="center" vertical="center" wrapText="1"/>
    </xf>
    <xf numFmtId="0" fontId="1" fillId="0" borderId="112" xfId="0" applyFont="1" applyFill="1" applyBorder="1" applyAlignment="1">
      <alignment horizontal="center" vertical="center" wrapText="1"/>
    </xf>
    <xf numFmtId="0" fontId="1" fillId="26" borderId="111" xfId="0" applyFont="1" applyFill="1" applyBorder="1" applyAlignment="1">
      <alignment horizontal="center" vertical="center" wrapText="1"/>
    </xf>
    <xf numFmtId="0" fontId="1" fillId="26" borderId="115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26" borderId="118" xfId="0" applyFont="1" applyFill="1" applyBorder="1" applyAlignment="1">
      <alignment horizontal="center" vertical="center" wrapText="1"/>
    </xf>
    <xf numFmtId="0" fontId="1" fillId="26" borderId="117" xfId="0" applyFont="1" applyFill="1" applyBorder="1" applyAlignment="1">
      <alignment horizontal="center" vertical="center"/>
    </xf>
    <xf numFmtId="0" fontId="1" fillId="26" borderId="112" xfId="0" applyFont="1" applyFill="1" applyBorder="1" applyAlignment="1">
      <alignment horizontal="center" vertical="center"/>
    </xf>
    <xf numFmtId="0" fontId="1" fillId="26" borderId="130" xfId="0" applyFont="1" applyFill="1" applyBorder="1" applyAlignment="1">
      <alignment horizontal="center" vertical="center" wrapText="1"/>
    </xf>
    <xf numFmtId="0" fontId="1" fillId="26" borderId="114" xfId="0" applyFont="1" applyFill="1" applyBorder="1" applyAlignment="1">
      <alignment horizontal="center" vertical="center" wrapText="1"/>
    </xf>
    <xf numFmtId="0" fontId="1" fillId="26" borderId="1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" fillId="26" borderId="83" xfId="0" applyFont="1" applyFill="1" applyBorder="1" applyAlignment="1">
      <alignment horizontal="center" vertical="center" wrapText="1"/>
    </xf>
    <xf numFmtId="0" fontId="1" fillId="26" borderId="6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/>
    </xf>
  </cellXfs>
  <cellStyles count="6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2 2" xfId="38"/>
    <cellStyle name="Обычный 2 3" xfId="39"/>
    <cellStyle name="Обычный 2 4" xfId="40"/>
    <cellStyle name="Обычный 2 5" xfId="37"/>
    <cellStyle name="Обычный 3" xfId="41"/>
    <cellStyle name="Обычный 3 2" xfId="42"/>
    <cellStyle name="Обычный 3 3" xfId="43"/>
    <cellStyle name="Обычный 4" xfId="44"/>
    <cellStyle name="Обычный 4 2" xfId="45"/>
    <cellStyle name="Обычный 4 2 2" xfId="46"/>
    <cellStyle name="Обычный 4 3" xfId="47"/>
    <cellStyle name="Обычный 4 4" xfId="48"/>
    <cellStyle name="Обычный 5" xfId="49"/>
    <cellStyle name="Обычный 6" xfId="50"/>
    <cellStyle name="Обычный 7" xfId="51"/>
    <cellStyle name="Обычный 8" xfId="62"/>
    <cellStyle name="Обычный 9" xfId="63"/>
    <cellStyle name="Плохой 2" xfId="52"/>
    <cellStyle name="Пояснение 2" xfId="53"/>
    <cellStyle name="Примечание 2" xfId="54"/>
    <cellStyle name="Процентный 2" xfId="55"/>
    <cellStyle name="Процентный 3" xfId="56"/>
    <cellStyle name="Процентный 4" xfId="57"/>
    <cellStyle name="Связанная ячейка 2" xfId="58"/>
    <cellStyle name="Текст предупреждения 2" xfId="59"/>
    <cellStyle name="Финансовый 2" xfId="60"/>
    <cellStyle name="Хороший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ED361C2F-641C-4317-B8BB-34CFCEFF6367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2</xdr:row>
      <xdr:rowOff>17689</xdr:rowOff>
    </xdr:to>
    <xdr:sp macro="" textlink="">
      <xdr:nvSpPr>
        <xdr:cNvPr id="6414470" name="Text Box 1">
          <a:extLst>
            <a:ext uri="{FF2B5EF4-FFF2-40B4-BE49-F238E27FC236}">
              <a16:creationId xmlns:a16="http://schemas.microsoft.com/office/drawing/2014/main" xmlns="" id="{00000000-0008-0000-0900-000086E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2</xdr:row>
      <xdr:rowOff>28575</xdr:rowOff>
    </xdr:to>
    <xdr:sp macro="" textlink="">
      <xdr:nvSpPr>
        <xdr:cNvPr id="6413444" name="Text Box 1">
          <a:extLst>
            <a:ext uri="{FF2B5EF4-FFF2-40B4-BE49-F238E27FC236}">
              <a16:creationId xmlns:a16="http://schemas.microsoft.com/office/drawing/2014/main" xmlns="" id="{00000000-0008-0000-0A00-000084D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15494" name="Text Box 1">
          <a:extLst>
            <a:ext uri="{FF2B5EF4-FFF2-40B4-BE49-F238E27FC236}">
              <a16:creationId xmlns:a16="http://schemas.microsoft.com/office/drawing/2014/main" xmlns="" id="{00000000-0008-0000-0B00-000086E4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16523" name="Text Box 1">
          <a:extLst>
            <a:ext uri="{FF2B5EF4-FFF2-40B4-BE49-F238E27FC236}">
              <a16:creationId xmlns:a16="http://schemas.microsoft.com/office/drawing/2014/main" xmlns="" id="{00000000-0008-0000-0C00-00008BE8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0</xdr:rowOff>
    </xdr:to>
    <xdr:sp macro="" textlink="">
      <xdr:nvSpPr>
        <xdr:cNvPr id="6417540" name="Text Box 1">
          <a:extLst>
            <a:ext uri="{FF2B5EF4-FFF2-40B4-BE49-F238E27FC236}">
              <a16:creationId xmlns:a16="http://schemas.microsoft.com/office/drawing/2014/main" xmlns="" id="{00000000-0008-0000-0D00-000084E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104775</xdr:colOff>
      <xdr:row>2</xdr:row>
      <xdr:rowOff>9525</xdr:rowOff>
    </xdr:to>
    <xdr:sp macro="" textlink="">
      <xdr:nvSpPr>
        <xdr:cNvPr id="6418526" name="Text Box 1">
          <a:extLst>
            <a:ext uri="{FF2B5EF4-FFF2-40B4-BE49-F238E27FC236}">
              <a16:creationId xmlns:a16="http://schemas.microsoft.com/office/drawing/2014/main" xmlns="" id="{00000000-0008-0000-0E00-00005EF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5266" name="Text Box 1">
          <a:extLst>
            <a:ext uri="{FF2B5EF4-FFF2-40B4-BE49-F238E27FC236}">
              <a16:creationId xmlns:a16="http://schemas.microsoft.com/office/drawing/2014/main" xmlns="" id="{00000000-0008-0000-0100-000092B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6278" name="Text Box 1">
          <a:extLst>
            <a:ext uri="{FF2B5EF4-FFF2-40B4-BE49-F238E27FC236}">
              <a16:creationId xmlns:a16="http://schemas.microsoft.com/office/drawing/2014/main" xmlns="" id="{00000000-0008-0000-0200-000086C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7300" name="Text Box 1">
          <a:extLst>
            <a:ext uri="{FF2B5EF4-FFF2-40B4-BE49-F238E27FC236}">
              <a16:creationId xmlns:a16="http://schemas.microsoft.com/office/drawing/2014/main" xmlns="" id="{00000000-0008-0000-0300-000084C4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8324" name="Text Box 1">
          <a:extLst>
            <a:ext uri="{FF2B5EF4-FFF2-40B4-BE49-F238E27FC236}">
              <a16:creationId xmlns:a16="http://schemas.microsoft.com/office/drawing/2014/main" xmlns="" id="{00000000-0008-0000-0400-000084C8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9348" name="Text Box 1">
          <a:extLst>
            <a:ext uri="{FF2B5EF4-FFF2-40B4-BE49-F238E27FC236}">
              <a16:creationId xmlns:a16="http://schemas.microsoft.com/office/drawing/2014/main" xmlns="" id="{00000000-0008-0000-0500-000084C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10372" name="Text Box 1">
          <a:extLst>
            <a:ext uri="{FF2B5EF4-FFF2-40B4-BE49-F238E27FC236}">
              <a16:creationId xmlns:a16="http://schemas.microsoft.com/office/drawing/2014/main" xmlns="" id="{00000000-0008-0000-0600-000084D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19050</xdr:rowOff>
    </xdr:to>
    <xdr:sp macro="" textlink="">
      <xdr:nvSpPr>
        <xdr:cNvPr id="6411396" name="Text Box 1">
          <a:extLst>
            <a:ext uri="{FF2B5EF4-FFF2-40B4-BE49-F238E27FC236}">
              <a16:creationId xmlns:a16="http://schemas.microsoft.com/office/drawing/2014/main" xmlns="" id="{00000000-0008-0000-0700-000084D4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2</xdr:row>
      <xdr:rowOff>28575</xdr:rowOff>
    </xdr:to>
    <xdr:sp macro="" textlink="">
      <xdr:nvSpPr>
        <xdr:cNvPr id="6412420" name="Text Box 1">
          <a:extLst>
            <a:ext uri="{FF2B5EF4-FFF2-40B4-BE49-F238E27FC236}">
              <a16:creationId xmlns:a16="http://schemas.microsoft.com/office/drawing/2014/main" xmlns="" id="{00000000-0008-0000-0800-000084D8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U101"/>
  <sheetViews>
    <sheetView showGridLines="0" showZeros="0" tabSelected="1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3" sqref="B3:B4"/>
    </sheetView>
  </sheetViews>
  <sheetFormatPr defaultColWidth="9.140625" defaultRowHeight="15" x14ac:dyDescent="0.2"/>
  <cols>
    <col min="1" max="1" width="9.5703125" style="68" hidden="1" customWidth="1"/>
    <col min="2" max="2" width="34.5703125" style="7" customWidth="1"/>
    <col min="3" max="3" width="18" style="7" customWidth="1"/>
    <col min="4" max="6" width="13.5703125" style="7" customWidth="1"/>
    <col min="7" max="7" width="11.42578125" style="7" customWidth="1"/>
    <col min="8" max="8" width="23.42578125" style="7" customWidth="1"/>
    <col min="9" max="9" width="14.28515625" style="7" customWidth="1"/>
    <col min="10" max="10" width="13.5703125" style="8" customWidth="1"/>
    <col min="11" max="11" width="13.5703125" style="7" customWidth="1"/>
    <col min="12" max="12" width="11.85546875" style="7" customWidth="1"/>
    <col min="13" max="14" width="13.5703125" style="7" customWidth="1"/>
    <col min="15" max="15" width="12.28515625" style="7" customWidth="1"/>
    <col min="16" max="16" width="16.85546875" style="115" customWidth="1"/>
    <col min="17" max="17" width="42.42578125" style="7" hidden="1" customWidth="1"/>
    <col min="18" max="18" width="18.85546875" style="7" bestFit="1" customWidth="1"/>
    <col min="19" max="20" width="9.140625" style="7"/>
    <col min="21" max="21" width="12.5703125" style="7" customWidth="1"/>
    <col min="22" max="16384" width="9.140625" style="7"/>
  </cols>
  <sheetData>
    <row r="1" spans="1:21" ht="16.5" x14ac:dyDescent="0.2">
      <c r="B1" s="357" t="s">
        <v>143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113" t="s">
        <v>112</v>
      </c>
      <c r="Q1" s="69"/>
      <c r="R1" s="177">
        <v>44092</v>
      </c>
    </row>
    <row r="2" spans="1:21" ht="18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3" t="s">
        <v>113</v>
      </c>
      <c r="Q2" s="69"/>
    </row>
    <row r="3" spans="1:21" s="8" customFormat="1" ht="35.25" customHeight="1" x14ac:dyDescent="0.2">
      <c r="A3" s="68"/>
      <c r="B3" s="358" t="s">
        <v>0</v>
      </c>
      <c r="C3" s="365" t="s">
        <v>164</v>
      </c>
      <c r="D3" s="360" t="s">
        <v>144</v>
      </c>
      <c r="E3" s="361"/>
      <c r="F3" s="361"/>
      <c r="G3" s="361"/>
      <c r="H3" s="367" t="s">
        <v>145</v>
      </c>
      <c r="I3" s="368"/>
      <c r="J3" s="368"/>
      <c r="K3" s="368"/>
      <c r="L3" s="369"/>
      <c r="M3" s="362" t="s">
        <v>146</v>
      </c>
      <c r="N3" s="362"/>
      <c r="O3" s="363"/>
      <c r="P3" s="113"/>
      <c r="Q3" s="69"/>
    </row>
    <row r="4" spans="1:21" s="8" customFormat="1" ht="46.5" customHeight="1" x14ac:dyDescent="0.2">
      <c r="A4" s="68"/>
      <c r="B4" s="359"/>
      <c r="C4" s="366"/>
      <c r="D4" s="187" t="s">
        <v>166</v>
      </c>
      <c r="E4" s="225" t="s">
        <v>165</v>
      </c>
      <c r="F4" s="223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223" t="s">
        <v>163</v>
      </c>
      <c r="L4" s="223" t="s">
        <v>167</v>
      </c>
      <c r="M4" s="198" t="s">
        <v>166</v>
      </c>
      <c r="N4" s="223" t="s">
        <v>163</v>
      </c>
      <c r="O4" s="223" t="s">
        <v>167</v>
      </c>
      <c r="P4" s="115" t="s">
        <v>155</v>
      </c>
    </row>
    <row r="5" spans="1:21" s="12" customFormat="1" ht="15.75" x14ac:dyDescent="0.25">
      <c r="A5" s="100">
        <f>IF(OR(D5="",D5=0),"x",D5)</f>
        <v>46146.869887599998</v>
      </c>
      <c r="B5" s="199" t="s">
        <v>1</v>
      </c>
      <c r="C5" s="272">
        <v>47512.856463999997</v>
      </c>
      <c r="D5" s="200">
        <f>D6+D25+D36+D45+D53+D68+D75+D89</f>
        <v>46146.869887599998</v>
      </c>
      <c r="E5" s="235">
        <f>IFERROR(D5/C5*100,0)</f>
        <v>97.125016936342291</v>
      </c>
      <c r="F5" s="234">
        <f>SUM(F6,F25,F36,F45,F53,F68,F89,F75)</f>
        <v>45348.380000000005</v>
      </c>
      <c r="G5" s="81">
        <f t="shared" ref="G5:G68" si="0">IFERROR(D5-F5,"")</f>
        <v>798.48988759999338</v>
      </c>
      <c r="H5" s="306">
        <v>129561.81433733336</v>
      </c>
      <c r="I5" s="235">
        <f>I6+I25+I36+I45+I53+I68+I75+I89</f>
        <v>157378.30900000001</v>
      </c>
      <c r="J5" s="306">
        <f t="shared" ref="J5:J36" si="1">IFERROR(I5/H5*100,"")</f>
        <v>121.46967052363307</v>
      </c>
      <c r="K5" s="234">
        <f>SUM(K6,K25,K36,K45,K53,K68,K89,K75)</f>
        <v>126451.785</v>
      </c>
      <c r="L5" s="81">
        <f t="shared" ref="L5:L36" si="2">IFERROR(I5-K5,"")</f>
        <v>30926.524000000005</v>
      </c>
      <c r="M5" s="202">
        <f t="shared" ref="M5:M36" si="3">IFERROR(IF(D5&gt;0,I5/D5*10,""),"")</f>
        <v>34.103788487350627</v>
      </c>
      <c r="N5" s="72">
        <f t="shared" ref="N5:N36" si="4">IFERROR(IF(F5&gt;0,K5/F5*10,""),"")</f>
        <v>27.884520902400482</v>
      </c>
      <c r="O5" s="139">
        <f>IFERROR(M5-N5,0)</f>
        <v>6.2192675849501455</v>
      </c>
      <c r="P5" s="116"/>
      <c r="Q5" s="13" t="s">
        <v>160</v>
      </c>
      <c r="R5" s="13"/>
    </row>
    <row r="6" spans="1:21" s="13" customFormat="1" ht="15.75" x14ac:dyDescent="0.25">
      <c r="A6" s="100">
        <f t="shared" ref="A6:A69" si="5">IF(OR(D6="",D6=0),"x",D6)</f>
        <v>7948.9303999999984</v>
      </c>
      <c r="B6" s="203" t="s">
        <v>2</v>
      </c>
      <c r="C6" s="204">
        <v>8571.7818060999998</v>
      </c>
      <c r="D6" s="194">
        <f>SUM(D7:D23)</f>
        <v>7948.9303999999984</v>
      </c>
      <c r="E6" s="236">
        <f t="shared" ref="E6:E69" si="6">IFERROR(D6/C6*100,0)</f>
        <v>92.733699711572712</v>
      </c>
      <c r="F6" s="229">
        <f>SUM(F7:F23)</f>
        <v>8075.2620000000015</v>
      </c>
      <c r="G6" s="82">
        <f t="shared" si="0"/>
        <v>-126.33160000000316</v>
      </c>
      <c r="H6" s="307">
        <v>33024.227000000006</v>
      </c>
      <c r="I6" s="236">
        <f>SUM(I7:I23)</f>
        <v>37546.070999999996</v>
      </c>
      <c r="J6" s="307">
        <f t="shared" si="1"/>
        <v>113.69250520231704</v>
      </c>
      <c r="K6" s="229">
        <f>SUM(K7:K23)</f>
        <v>31403.381999999994</v>
      </c>
      <c r="L6" s="82">
        <f t="shared" si="2"/>
        <v>6142.6890000000021</v>
      </c>
      <c r="M6" s="94">
        <f t="shared" si="3"/>
        <v>47.234117183866651</v>
      </c>
      <c r="N6" s="73">
        <f t="shared" si="4"/>
        <v>38.888375386458037</v>
      </c>
      <c r="O6" s="140">
        <f t="shared" ref="O6:O69" si="7">IFERROR(M6-N6,0)</f>
        <v>8.3457417974086141</v>
      </c>
      <c r="P6" s="116"/>
      <c r="Q6" s="13" t="s">
        <v>160</v>
      </c>
    </row>
    <row r="7" spans="1:21" s="1" customFormat="1" ht="15.75" x14ac:dyDescent="0.25">
      <c r="A7" s="100">
        <f t="shared" si="5"/>
        <v>673.05</v>
      </c>
      <c r="B7" s="205" t="s">
        <v>3</v>
      </c>
      <c r="C7" s="206">
        <v>718.74922819999995</v>
      </c>
      <c r="D7" s="195">
        <v>673.05</v>
      </c>
      <c r="E7" s="230">
        <f t="shared" si="6"/>
        <v>93.641839683856503</v>
      </c>
      <c r="F7" s="230">
        <v>670.60900000000004</v>
      </c>
      <c r="G7" s="83">
        <f t="shared" si="0"/>
        <v>2.4409999999999172</v>
      </c>
      <c r="H7" s="308">
        <v>3553.6000000000004</v>
      </c>
      <c r="I7" s="230">
        <v>3936.3969999999999</v>
      </c>
      <c r="J7" s="308">
        <f t="shared" si="1"/>
        <v>110.77209027465105</v>
      </c>
      <c r="K7" s="131">
        <v>3187.527</v>
      </c>
      <c r="L7" s="83">
        <f t="shared" si="2"/>
        <v>748.86999999999989</v>
      </c>
      <c r="M7" s="95">
        <f t="shared" si="3"/>
        <v>58.485952009508956</v>
      </c>
      <c r="N7" s="74">
        <f t="shared" si="4"/>
        <v>47.531825549612364</v>
      </c>
      <c r="O7" s="99">
        <f t="shared" si="7"/>
        <v>10.954126459896592</v>
      </c>
      <c r="P7" s="116"/>
      <c r="Q7" s="13" t="s">
        <v>160</v>
      </c>
    </row>
    <row r="8" spans="1:21" s="1" customFormat="1" ht="15.75" x14ac:dyDescent="0.25">
      <c r="A8" s="100">
        <f t="shared" si="5"/>
        <v>277.38600000000002</v>
      </c>
      <c r="B8" s="205" t="s">
        <v>4</v>
      </c>
      <c r="C8" s="206">
        <v>382.4676</v>
      </c>
      <c r="D8" s="195">
        <v>277.38600000000002</v>
      </c>
      <c r="E8" s="230">
        <f t="shared" si="6"/>
        <v>72.525359010802489</v>
      </c>
      <c r="F8" s="230">
        <v>395.65499999999997</v>
      </c>
      <c r="G8" s="83">
        <f t="shared" si="0"/>
        <v>-118.26899999999995</v>
      </c>
      <c r="H8" s="308">
        <v>2000.85</v>
      </c>
      <c r="I8" s="230">
        <v>1488.954</v>
      </c>
      <c r="J8" s="308">
        <f t="shared" si="1"/>
        <v>74.416073168903225</v>
      </c>
      <c r="K8" s="131">
        <v>2184.6999999999998</v>
      </c>
      <c r="L8" s="83">
        <f t="shared" si="2"/>
        <v>-695.74599999999987</v>
      </c>
      <c r="M8" s="95">
        <f t="shared" si="3"/>
        <v>53.678051523869257</v>
      </c>
      <c r="N8" s="74">
        <f t="shared" si="4"/>
        <v>55.217297898421606</v>
      </c>
      <c r="O8" s="99">
        <f t="shared" si="7"/>
        <v>-1.5392463745523486</v>
      </c>
      <c r="P8" s="116"/>
      <c r="Q8" s="13" t="s">
        <v>160</v>
      </c>
    </row>
    <row r="9" spans="1:21" s="1" customFormat="1" ht="15.75" x14ac:dyDescent="0.25">
      <c r="A9" s="100">
        <f t="shared" si="5"/>
        <v>90.343999999999994</v>
      </c>
      <c r="B9" s="205" t="s">
        <v>5</v>
      </c>
      <c r="C9" s="206">
        <v>94.630539999999996</v>
      </c>
      <c r="D9" s="195">
        <v>90.343999999999994</v>
      </c>
      <c r="E9" s="230">
        <f t="shared" si="6"/>
        <v>95.470236141524708</v>
      </c>
      <c r="F9" s="230">
        <v>80.006</v>
      </c>
      <c r="G9" s="83">
        <f t="shared" si="0"/>
        <v>10.337999999999994</v>
      </c>
      <c r="H9" s="308">
        <v>240.1</v>
      </c>
      <c r="I9" s="230">
        <v>225.33799999999999</v>
      </c>
      <c r="J9" s="308">
        <f t="shared" si="1"/>
        <v>93.851728446480635</v>
      </c>
      <c r="K9" s="131">
        <v>188.70500000000001</v>
      </c>
      <c r="L9" s="83">
        <f t="shared" si="2"/>
        <v>36.632999999999981</v>
      </c>
      <c r="M9" s="95">
        <f t="shared" si="3"/>
        <v>24.9422208447711</v>
      </c>
      <c r="N9" s="74">
        <f t="shared" si="4"/>
        <v>23.586356023298258</v>
      </c>
      <c r="O9" s="99">
        <f t="shared" si="7"/>
        <v>1.3558648214728422</v>
      </c>
      <c r="P9" s="116"/>
      <c r="Q9" s="13" t="s">
        <v>160</v>
      </c>
    </row>
    <row r="10" spans="1:21" s="1" customFormat="1" ht="15.75" x14ac:dyDescent="0.25">
      <c r="A10" s="100">
        <f t="shared" si="5"/>
        <v>1478.2</v>
      </c>
      <c r="B10" s="205" t="s">
        <v>6</v>
      </c>
      <c r="C10" s="206">
        <v>1603.6210214</v>
      </c>
      <c r="D10" s="195">
        <v>1478.2</v>
      </c>
      <c r="E10" s="230">
        <f t="shared" si="6"/>
        <v>92.178886424767342</v>
      </c>
      <c r="F10" s="230">
        <v>1380.7</v>
      </c>
      <c r="G10" s="83">
        <f t="shared" si="0"/>
        <v>97.5</v>
      </c>
      <c r="H10" s="308">
        <v>5150.8</v>
      </c>
      <c r="I10" s="230">
        <v>6512.5</v>
      </c>
      <c r="J10" s="308">
        <f t="shared" si="1"/>
        <v>126.43667003183971</v>
      </c>
      <c r="K10" s="131">
        <v>4378.7</v>
      </c>
      <c r="L10" s="83">
        <f t="shared" si="2"/>
        <v>2133.8000000000002</v>
      </c>
      <c r="M10" s="95">
        <f t="shared" si="3"/>
        <v>44.056961168989311</v>
      </c>
      <c r="N10" s="74">
        <f t="shared" si="4"/>
        <v>31.713623524299269</v>
      </c>
      <c r="O10" s="99">
        <f t="shared" si="7"/>
        <v>12.343337644690042</v>
      </c>
      <c r="P10" s="116"/>
      <c r="Q10" s="13" t="s">
        <v>160</v>
      </c>
      <c r="S10" s="174"/>
      <c r="T10" s="174"/>
      <c r="U10" s="174"/>
    </row>
    <row r="11" spans="1:21" s="1" customFormat="1" ht="15.75" x14ac:dyDescent="0.25">
      <c r="A11" s="100">
        <f t="shared" si="5"/>
        <v>65.269000000000005</v>
      </c>
      <c r="B11" s="205" t="s">
        <v>7</v>
      </c>
      <c r="C11" s="206">
        <v>69.166600000000003</v>
      </c>
      <c r="D11" s="195">
        <v>65.269000000000005</v>
      </c>
      <c r="E11" s="230">
        <f t="shared" si="6"/>
        <v>94.364910231238781</v>
      </c>
      <c r="F11" s="230">
        <v>61.697000000000003</v>
      </c>
      <c r="G11" s="83">
        <f t="shared" si="0"/>
        <v>3.5720000000000027</v>
      </c>
      <c r="H11" s="308">
        <v>131.59</v>
      </c>
      <c r="I11" s="230">
        <v>144.67500000000001</v>
      </c>
      <c r="J11" s="308">
        <f t="shared" si="1"/>
        <v>109.94376472376321</v>
      </c>
      <c r="K11" s="131">
        <v>105.899</v>
      </c>
      <c r="L11" s="83">
        <f t="shared" si="2"/>
        <v>38.77600000000001</v>
      </c>
      <c r="M11" s="95">
        <f t="shared" si="3"/>
        <v>22.165959337510913</v>
      </c>
      <c r="N11" s="74">
        <f t="shared" si="4"/>
        <v>17.164367797461789</v>
      </c>
      <c r="O11" s="99">
        <f t="shared" si="7"/>
        <v>5.0015915400491231</v>
      </c>
      <c r="P11" s="116"/>
      <c r="Q11" s="13" t="s">
        <v>160</v>
      </c>
      <c r="S11" s="174"/>
      <c r="T11" s="174"/>
      <c r="U11" s="174"/>
    </row>
    <row r="12" spans="1:21" s="1" customFormat="1" ht="15.75" x14ac:dyDescent="0.25">
      <c r="A12" s="100">
        <f t="shared" si="5"/>
        <v>90.7</v>
      </c>
      <c r="B12" s="205" t="s">
        <v>8</v>
      </c>
      <c r="C12" s="206">
        <v>101.34278999999999</v>
      </c>
      <c r="D12" s="195">
        <v>90.7</v>
      </c>
      <c r="E12" s="230">
        <f t="shared" si="6"/>
        <v>89.498226760877614</v>
      </c>
      <c r="F12" s="230">
        <v>86</v>
      </c>
      <c r="G12" s="83">
        <f t="shared" si="0"/>
        <v>4.7000000000000028</v>
      </c>
      <c r="H12" s="308">
        <v>200</v>
      </c>
      <c r="I12" s="230">
        <v>267.10000000000002</v>
      </c>
      <c r="J12" s="308">
        <f t="shared" si="1"/>
        <v>133.55000000000001</v>
      </c>
      <c r="K12" s="131">
        <v>210</v>
      </c>
      <c r="L12" s="83">
        <f t="shared" si="2"/>
        <v>57.100000000000023</v>
      </c>
      <c r="M12" s="95">
        <f t="shared" si="3"/>
        <v>29.448732083792724</v>
      </c>
      <c r="N12" s="74">
        <f t="shared" si="4"/>
        <v>24.418604651162788</v>
      </c>
      <c r="O12" s="99">
        <f t="shared" si="7"/>
        <v>5.0301274326299357</v>
      </c>
      <c r="P12" s="116"/>
      <c r="Q12" s="13" t="s">
        <v>160</v>
      </c>
      <c r="S12" s="174"/>
      <c r="T12" s="174"/>
      <c r="U12" s="174"/>
    </row>
    <row r="13" spans="1:21" s="1" customFormat="1" ht="15.75" x14ac:dyDescent="0.25">
      <c r="A13" s="100">
        <f t="shared" si="5"/>
        <v>28.6694</v>
      </c>
      <c r="B13" s="205" t="s">
        <v>9</v>
      </c>
      <c r="C13" s="206">
        <v>28.6694</v>
      </c>
      <c r="D13" s="195">
        <v>28.6694</v>
      </c>
      <c r="E13" s="230">
        <f t="shared" si="6"/>
        <v>100</v>
      </c>
      <c r="F13" s="230">
        <v>35.058999999999997</v>
      </c>
      <c r="G13" s="83">
        <f t="shared" si="0"/>
        <v>-6.3895999999999979</v>
      </c>
      <c r="H13" s="308">
        <v>40.126000000000005</v>
      </c>
      <c r="I13" s="230">
        <v>60.482999999999997</v>
      </c>
      <c r="J13" s="308">
        <f t="shared" si="1"/>
        <v>150.73269202013654</v>
      </c>
      <c r="K13" s="131">
        <v>43.854999999999997</v>
      </c>
      <c r="L13" s="83">
        <f t="shared" si="2"/>
        <v>16.628</v>
      </c>
      <c r="M13" s="95">
        <f t="shared" si="3"/>
        <v>21.096709383523894</v>
      </c>
      <c r="N13" s="74">
        <f t="shared" si="4"/>
        <v>12.508913545737187</v>
      </c>
      <c r="O13" s="99">
        <f t="shared" si="7"/>
        <v>8.5877958377867074</v>
      </c>
      <c r="P13" s="116"/>
      <c r="Q13" s="13" t="s">
        <v>160</v>
      </c>
      <c r="S13" s="174"/>
      <c r="T13" s="174"/>
      <c r="U13" s="174"/>
    </row>
    <row r="14" spans="1:21" s="1" customFormat="1" ht="15.75" x14ac:dyDescent="0.25">
      <c r="A14" s="100">
        <f t="shared" si="5"/>
        <v>891.98</v>
      </c>
      <c r="B14" s="205" t="s">
        <v>10</v>
      </c>
      <c r="C14" s="206">
        <v>991.9714788</v>
      </c>
      <c r="D14" s="195">
        <v>891.98</v>
      </c>
      <c r="E14" s="230">
        <f t="shared" si="6"/>
        <v>89.919924016266989</v>
      </c>
      <c r="F14" s="230">
        <v>994.41200000000003</v>
      </c>
      <c r="G14" s="83">
        <f t="shared" si="0"/>
        <v>-102.43200000000002</v>
      </c>
      <c r="H14" s="308">
        <v>5100</v>
      </c>
      <c r="I14" s="230">
        <v>5451.94</v>
      </c>
      <c r="J14" s="308">
        <f t="shared" si="1"/>
        <v>106.90078431372547</v>
      </c>
      <c r="K14" s="131">
        <v>4741.28</v>
      </c>
      <c r="L14" s="83">
        <f t="shared" si="2"/>
        <v>710.65999999999985</v>
      </c>
      <c r="M14" s="95">
        <f t="shared" si="3"/>
        <v>61.121774030807856</v>
      </c>
      <c r="N14" s="74">
        <f t="shared" si="4"/>
        <v>47.679231545878366</v>
      </c>
      <c r="O14" s="99">
        <f t="shared" si="7"/>
        <v>13.44254248492949</v>
      </c>
      <c r="P14" s="116"/>
      <c r="Q14" s="13" t="s">
        <v>160</v>
      </c>
      <c r="S14" s="174"/>
      <c r="T14" s="174"/>
      <c r="U14" s="174"/>
    </row>
    <row r="15" spans="1:21" s="1" customFormat="1" ht="15.75" x14ac:dyDescent="0.25">
      <c r="A15" s="100">
        <f t="shared" si="5"/>
        <v>772.9</v>
      </c>
      <c r="B15" s="205" t="s">
        <v>11</v>
      </c>
      <c r="C15" s="206">
        <v>830.80053669999995</v>
      </c>
      <c r="D15" s="195">
        <v>772.9</v>
      </c>
      <c r="E15" s="230">
        <f t="shared" si="6"/>
        <v>93.030753575342501</v>
      </c>
      <c r="F15" s="230">
        <v>773.3</v>
      </c>
      <c r="G15" s="83">
        <f t="shared" si="0"/>
        <v>-0.39999999999997726</v>
      </c>
      <c r="H15" s="308">
        <v>3050</v>
      </c>
      <c r="I15" s="230">
        <v>3983.1</v>
      </c>
      <c r="J15" s="308">
        <f t="shared" si="1"/>
        <v>130.59344262295082</v>
      </c>
      <c r="K15" s="131">
        <v>3081.3</v>
      </c>
      <c r="L15" s="83">
        <f t="shared" si="2"/>
        <v>901.79999999999973</v>
      </c>
      <c r="M15" s="95">
        <f t="shared" si="3"/>
        <v>51.534480527882003</v>
      </c>
      <c r="N15" s="74">
        <f t="shared" si="4"/>
        <v>39.846114056640374</v>
      </c>
      <c r="O15" s="99">
        <f t="shared" si="7"/>
        <v>11.688366471241629</v>
      </c>
      <c r="P15" s="116"/>
      <c r="Q15" s="13" t="s">
        <v>160</v>
      </c>
      <c r="S15" s="174"/>
      <c r="T15" s="174"/>
      <c r="U15" s="174"/>
    </row>
    <row r="16" spans="1:21" s="1" customFormat="1" ht="15.75" x14ac:dyDescent="0.25">
      <c r="A16" s="100">
        <f t="shared" si="5"/>
        <v>170.887</v>
      </c>
      <c r="B16" s="205" t="s">
        <v>58</v>
      </c>
      <c r="C16" s="206">
        <v>174.480682</v>
      </c>
      <c r="D16" s="195">
        <v>170.887</v>
      </c>
      <c r="E16" s="230">
        <f t="shared" si="6"/>
        <v>97.940355368395444</v>
      </c>
      <c r="F16" s="230">
        <v>161.22399999999999</v>
      </c>
      <c r="G16" s="83">
        <f t="shared" si="0"/>
        <v>9.6630000000000109</v>
      </c>
      <c r="H16" s="308">
        <v>474.7</v>
      </c>
      <c r="I16" s="230">
        <v>668.10199999999998</v>
      </c>
      <c r="J16" s="308">
        <f t="shared" si="1"/>
        <v>140.74194227933432</v>
      </c>
      <c r="K16" s="131">
        <v>467.61900000000003</v>
      </c>
      <c r="L16" s="83">
        <f t="shared" si="2"/>
        <v>200.48299999999995</v>
      </c>
      <c r="M16" s="95">
        <f t="shared" si="3"/>
        <v>39.096127850567918</v>
      </c>
      <c r="N16" s="74">
        <f t="shared" si="4"/>
        <v>29.004304570039206</v>
      </c>
      <c r="O16" s="99">
        <f t="shared" si="7"/>
        <v>10.091823280528711</v>
      </c>
      <c r="P16" s="116"/>
      <c r="Q16" s="13" t="s">
        <v>160</v>
      </c>
      <c r="S16" s="174"/>
      <c r="T16" s="174"/>
      <c r="U16" s="174"/>
    </row>
    <row r="17" spans="1:21" s="49" customFormat="1" ht="15.75" x14ac:dyDescent="0.25">
      <c r="A17" s="100">
        <f t="shared" si="5"/>
        <v>813.62</v>
      </c>
      <c r="B17" s="205" t="s">
        <v>12</v>
      </c>
      <c r="C17" s="206">
        <v>846.98928999999998</v>
      </c>
      <c r="D17" s="195">
        <v>813.62</v>
      </c>
      <c r="E17" s="230">
        <f t="shared" si="6"/>
        <v>96.060246523306105</v>
      </c>
      <c r="F17" s="230">
        <v>884.81</v>
      </c>
      <c r="G17" s="83">
        <f t="shared" si="0"/>
        <v>-71.189999999999941</v>
      </c>
      <c r="H17" s="308">
        <v>3677.27</v>
      </c>
      <c r="I17" s="230">
        <v>3835.27</v>
      </c>
      <c r="J17" s="308">
        <f t="shared" si="1"/>
        <v>104.29666573300302</v>
      </c>
      <c r="K17" s="131">
        <v>3900.3</v>
      </c>
      <c r="L17" s="83">
        <f t="shared" si="2"/>
        <v>-65.0300000000002</v>
      </c>
      <c r="M17" s="95">
        <f t="shared" si="3"/>
        <v>47.138344681792489</v>
      </c>
      <c r="N17" s="74">
        <f t="shared" si="4"/>
        <v>44.08065008306869</v>
      </c>
      <c r="O17" s="99">
        <f t="shared" si="7"/>
        <v>3.0576945987237991</v>
      </c>
      <c r="P17" s="116"/>
      <c r="Q17" s="13" t="s">
        <v>160</v>
      </c>
      <c r="S17" s="174"/>
      <c r="T17" s="174"/>
      <c r="U17" s="174"/>
    </row>
    <row r="18" spans="1:21" s="49" customFormat="1" ht="15.75" x14ac:dyDescent="0.25">
      <c r="A18" s="100">
        <f t="shared" si="5"/>
        <v>703.46699999999998</v>
      </c>
      <c r="B18" s="205" t="s">
        <v>13</v>
      </c>
      <c r="C18" s="206">
        <v>724.68286999999998</v>
      </c>
      <c r="D18" s="195">
        <v>703.46699999999998</v>
      </c>
      <c r="E18" s="230">
        <f t="shared" si="6"/>
        <v>97.072392507359808</v>
      </c>
      <c r="F18" s="230">
        <v>690</v>
      </c>
      <c r="G18" s="83">
        <f t="shared" si="0"/>
        <v>13.466999999999985</v>
      </c>
      <c r="H18" s="308">
        <v>2871.7</v>
      </c>
      <c r="I18" s="230">
        <v>3109.4679999999998</v>
      </c>
      <c r="J18" s="308">
        <f t="shared" si="1"/>
        <v>108.27969495420831</v>
      </c>
      <c r="K18" s="131">
        <v>2408.5</v>
      </c>
      <c r="L18" s="83">
        <f t="shared" si="2"/>
        <v>700.96799999999985</v>
      </c>
      <c r="M18" s="95">
        <f t="shared" si="3"/>
        <v>44.202045014193985</v>
      </c>
      <c r="N18" s="74">
        <f t="shared" si="4"/>
        <v>34.905797101449274</v>
      </c>
      <c r="O18" s="99">
        <f t="shared" si="7"/>
        <v>9.2962479127447111</v>
      </c>
      <c r="P18" s="116"/>
      <c r="Q18" s="13" t="s">
        <v>160</v>
      </c>
      <c r="S18" s="174"/>
      <c r="T18" s="174"/>
      <c r="U18" s="174"/>
    </row>
    <row r="19" spans="1:21" s="49" customFormat="1" ht="15.75" x14ac:dyDescent="0.25">
      <c r="A19" s="100">
        <f t="shared" si="5"/>
        <v>139.22499999999999</v>
      </c>
      <c r="B19" s="205" t="s">
        <v>14</v>
      </c>
      <c r="C19" s="206">
        <v>156.53395</v>
      </c>
      <c r="D19" s="195">
        <v>139.22499999999999</v>
      </c>
      <c r="E19" s="230">
        <f t="shared" si="6"/>
        <v>88.942366815633278</v>
      </c>
      <c r="F19" s="230">
        <v>136.69999999999999</v>
      </c>
      <c r="G19" s="83">
        <f t="shared" si="0"/>
        <v>2.5250000000000057</v>
      </c>
      <c r="H19" s="308">
        <v>290.39999999999998</v>
      </c>
      <c r="I19" s="230">
        <v>367.18900000000002</v>
      </c>
      <c r="J19" s="308">
        <f t="shared" si="1"/>
        <v>126.44249311294769</v>
      </c>
      <c r="K19" s="131">
        <v>280.3</v>
      </c>
      <c r="L19" s="83">
        <f t="shared" si="2"/>
        <v>86.88900000000001</v>
      </c>
      <c r="M19" s="95">
        <f t="shared" si="3"/>
        <v>26.373783444065367</v>
      </c>
      <c r="N19" s="74">
        <f t="shared" si="4"/>
        <v>20.504754937820046</v>
      </c>
      <c r="O19" s="99">
        <f t="shared" si="7"/>
        <v>5.8690285062453214</v>
      </c>
      <c r="P19" s="116"/>
      <c r="Q19" s="13" t="s">
        <v>160</v>
      </c>
      <c r="S19" s="174"/>
      <c r="T19" s="174"/>
      <c r="U19" s="174"/>
    </row>
    <row r="20" spans="1:21" s="1" customFormat="1" ht="15.75" x14ac:dyDescent="0.25">
      <c r="A20" s="100">
        <f t="shared" si="5"/>
        <v>1056.7090000000001</v>
      </c>
      <c r="B20" s="205" t="s">
        <v>15</v>
      </c>
      <c r="C20" s="206">
        <v>1113.9412</v>
      </c>
      <c r="D20" s="195">
        <v>1056.7090000000001</v>
      </c>
      <c r="E20" s="230">
        <f t="shared" si="6"/>
        <v>94.862188417126518</v>
      </c>
      <c r="F20" s="230">
        <v>1010.572</v>
      </c>
      <c r="G20" s="83">
        <f t="shared" si="0"/>
        <v>46.137000000000057</v>
      </c>
      <c r="H20" s="308">
        <v>3916.8999999999996</v>
      </c>
      <c r="I20" s="230">
        <v>4561.9759999999997</v>
      </c>
      <c r="J20" s="308">
        <f t="shared" si="1"/>
        <v>116.46904439735506</v>
      </c>
      <c r="K20" s="131">
        <v>3772.4679999999998</v>
      </c>
      <c r="L20" s="83">
        <f t="shared" si="2"/>
        <v>789.50799999999981</v>
      </c>
      <c r="M20" s="95">
        <f t="shared" si="3"/>
        <v>43.17154486239825</v>
      </c>
      <c r="N20" s="74">
        <f t="shared" si="4"/>
        <v>37.330026955031407</v>
      </c>
      <c r="O20" s="99">
        <f t="shared" si="7"/>
        <v>5.8415179073668426</v>
      </c>
      <c r="P20" s="116"/>
      <c r="Q20" s="13" t="s">
        <v>160</v>
      </c>
      <c r="S20" s="174"/>
      <c r="T20" s="174"/>
      <c r="U20" s="174"/>
    </row>
    <row r="21" spans="1:21" s="49" customFormat="1" ht="15.75" x14ac:dyDescent="0.25">
      <c r="A21" s="100">
        <f t="shared" si="5"/>
        <v>66.23</v>
      </c>
      <c r="B21" s="205" t="s">
        <v>16</v>
      </c>
      <c r="C21" s="206">
        <v>66.925839999999994</v>
      </c>
      <c r="D21" s="195">
        <v>66.23</v>
      </c>
      <c r="E21" s="230">
        <f t="shared" si="6"/>
        <v>98.960282007667004</v>
      </c>
      <c r="F21" s="230">
        <v>67.998000000000005</v>
      </c>
      <c r="G21" s="83">
        <f t="shared" si="0"/>
        <v>-1.7680000000000007</v>
      </c>
      <c r="H21" s="308">
        <v>107.09</v>
      </c>
      <c r="I21" s="230">
        <v>166.94300000000001</v>
      </c>
      <c r="J21" s="308">
        <f t="shared" si="1"/>
        <v>155.89037258380802</v>
      </c>
      <c r="K21" s="131">
        <v>115.584</v>
      </c>
      <c r="L21" s="83">
        <f t="shared" si="2"/>
        <v>51.359000000000009</v>
      </c>
      <c r="M21" s="95">
        <f t="shared" si="3"/>
        <v>25.206552921636721</v>
      </c>
      <c r="N21" s="74">
        <f t="shared" si="4"/>
        <v>16.998147004323656</v>
      </c>
      <c r="O21" s="99">
        <f t="shared" si="7"/>
        <v>8.2084059173130655</v>
      </c>
      <c r="P21" s="116"/>
      <c r="Q21" s="13" t="s">
        <v>160</v>
      </c>
      <c r="S21" s="174"/>
      <c r="T21" s="174"/>
      <c r="U21" s="174"/>
    </row>
    <row r="22" spans="1:21" s="1" customFormat="1" ht="15.75" x14ac:dyDescent="0.25">
      <c r="A22" s="100">
        <f t="shared" si="5"/>
        <v>587</v>
      </c>
      <c r="B22" s="205" t="s">
        <v>17</v>
      </c>
      <c r="C22" s="206">
        <v>618.19569899999999</v>
      </c>
      <c r="D22" s="195">
        <v>587</v>
      </c>
      <c r="E22" s="230">
        <f t="shared" si="6"/>
        <v>94.953750236298546</v>
      </c>
      <c r="F22" s="230">
        <v>609</v>
      </c>
      <c r="G22" s="83">
        <f t="shared" si="0"/>
        <v>-22</v>
      </c>
      <c r="H22" s="308">
        <v>2147</v>
      </c>
      <c r="I22" s="230">
        <v>2650</v>
      </c>
      <c r="J22" s="308">
        <f t="shared" si="1"/>
        <v>123.42803912435957</v>
      </c>
      <c r="K22" s="131">
        <v>2277.9</v>
      </c>
      <c r="L22" s="83">
        <f t="shared" si="2"/>
        <v>372.09999999999991</v>
      </c>
      <c r="M22" s="95">
        <f t="shared" si="3"/>
        <v>45.144804088586028</v>
      </c>
      <c r="N22" s="74">
        <f t="shared" si="4"/>
        <v>37.403940886699509</v>
      </c>
      <c r="O22" s="99">
        <f t="shared" si="7"/>
        <v>7.7408632018865191</v>
      </c>
      <c r="P22" s="116"/>
      <c r="Q22" s="13" t="s">
        <v>160</v>
      </c>
    </row>
    <row r="23" spans="1:21" s="49" customFormat="1" ht="15.75" x14ac:dyDescent="0.25">
      <c r="A23" s="100">
        <f t="shared" si="5"/>
        <v>43.293999999999997</v>
      </c>
      <c r="B23" s="205" t="s">
        <v>18</v>
      </c>
      <c r="C23" s="206">
        <v>48.470489999999998</v>
      </c>
      <c r="D23" s="195">
        <v>43.293999999999997</v>
      </c>
      <c r="E23" s="230">
        <f t="shared" si="6"/>
        <v>89.320326656487268</v>
      </c>
      <c r="F23" s="230">
        <v>37.520000000000003</v>
      </c>
      <c r="G23" s="83">
        <f t="shared" si="0"/>
        <v>5.7739999999999938</v>
      </c>
      <c r="H23" s="308">
        <v>72.100999999999999</v>
      </c>
      <c r="I23" s="230">
        <v>116.636</v>
      </c>
      <c r="J23" s="308">
        <f t="shared" si="1"/>
        <v>161.76752056143465</v>
      </c>
      <c r="K23" s="131">
        <v>58.744999999999997</v>
      </c>
      <c r="L23" s="83">
        <f t="shared" si="2"/>
        <v>57.890999999999998</v>
      </c>
      <c r="M23" s="95">
        <f t="shared" si="3"/>
        <v>26.940453642537072</v>
      </c>
      <c r="N23" s="74">
        <f t="shared" si="4"/>
        <v>15.656982942430702</v>
      </c>
      <c r="O23" s="99">
        <f t="shared" si="7"/>
        <v>11.283470700106371</v>
      </c>
      <c r="P23" s="116"/>
      <c r="Q23" s="13" t="s">
        <v>160</v>
      </c>
    </row>
    <row r="24" spans="1:21" s="1" customFormat="1" ht="15.75" hidden="1" x14ac:dyDescent="0.25">
      <c r="A24" s="100" t="str">
        <f t="shared" si="5"/>
        <v>x</v>
      </c>
      <c r="B24" s="205" t="s">
        <v>152</v>
      </c>
      <c r="C24" s="206">
        <v>0.14258999999999999</v>
      </c>
      <c r="D24" s="195" t="s">
        <v>136</v>
      </c>
      <c r="E24" s="230">
        <f t="shared" si="6"/>
        <v>0</v>
      </c>
      <c r="F24" s="230" t="s">
        <v>136</v>
      </c>
      <c r="G24" s="83" t="str">
        <f t="shared" si="0"/>
        <v/>
      </c>
      <c r="H24" s="308"/>
      <c r="I24" s="230" t="s">
        <v>136</v>
      </c>
      <c r="J24" s="308" t="str">
        <f t="shared" si="1"/>
        <v/>
      </c>
      <c r="K24" s="131" t="s">
        <v>136</v>
      </c>
      <c r="L24" s="83" t="str">
        <f t="shared" si="2"/>
        <v/>
      </c>
      <c r="M24" s="95" t="str">
        <f t="shared" si="3"/>
        <v/>
      </c>
      <c r="N24" s="74" t="str">
        <f t="shared" si="4"/>
        <v/>
      </c>
      <c r="O24" s="99">
        <f t="shared" si="7"/>
        <v>0</v>
      </c>
      <c r="P24" s="116"/>
      <c r="Q24" s="13" t="s">
        <v>160</v>
      </c>
    </row>
    <row r="25" spans="1:21" s="13" customFormat="1" ht="15.75" x14ac:dyDescent="0.25">
      <c r="A25" s="100">
        <f t="shared" si="5"/>
        <v>326.50799999999998</v>
      </c>
      <c r="B25" s="203" t="s">
        <v>19</v>
      </c>
      <c r="C25" s="204">
        <v>337.97449</v>
      </c>
      <c r="D25" s="194">
        <f>SUM(D26:D35)</f>
        <v>326.50799999999998</v>
      </c>
      <c r="E25" s="236">
        <f t="shared" si="6"/>
        <v>96.607291278107994</v>
      </c>
      <c r="F25" s="231">
        <f>SUM(F26:F35)</f>
        <v>339.41700000000003</v>
      </c>
      <c r="G25" s="82">
        <f t="shared" si="0"/>
        <v>-12.909000000000049</v>
      </c>
      <c r="H25" s="307">
        <v>1105.49</v>
      </c>
      <c r="I25" s="236">
        <f>SUM(I26:I35)</f>
        <v>1278.154</v>
      </c>
      <c r="J25" s="351">
        <f t="shared" si="1"/>
        <v>115.61877538467104</v>
      </c>
      <c r="K25" s="229">
        <f>SUM(K26:K35)</f>
        <v>1226.29</v>
      </c>
      <c r="L25" s="82">
        <f t="shared" si="2"/>
        <v>51.864000000000033</v>
      </c>
      <c r="M25" s="94">
        <f t="shared" si="3"/>
        <v>39.146177122765749</v>
      </c>
      <c r="N25" s="73">
        <f t="shared" si="4"/>
        <v>36.129304071393001</v>
      </c>
      <c r="O25" s="98">
        <f t="shared" si="7"/>
        <v>3.0168730513727482</v>
      </c>
      <c r="P25" s="116"/>
      <c r="Q25" s="13" t="s">
        <v>160</v>
      </c>
    </row>
    <row r="26" spans="1:21" s="1" customFormat="1" ht="15.75" hidden="1" x14ac:dyDescent="0.25">
      <c r="A26" s="100" t="str">
        <f t="shared" si="5"/>
        <v>x</v>
      </c>
      <c r="B26" s="205" t="s">
        <v>137</v>
      </c>
      <c r="C26" s="206">
        <v>0.61514999999999997</v>
      </c>
      <c r="D26" s="195">
        <v>0</v>
      </c>
      <c r="E26" s="230">
        <f t="shared" si="6"/>
        <v>0</v>
      </c>
      <c r="F26" s="230">
        <v>0</v>
      </c>
      <c r="G26" s="84">
        <f t="shared" si="0"/>
        <v>0</v>
      </c>
      <c r="H26" s="309"/>
      <c r="I26" s="230">
        <v>0</v>
      </c>
      <c r="J26" s="308" t="str">
        <f t="shared" si="1"/>
        <v/>
      </c>
      <c r="K26" s="131">
        <v>0</v>
      </c>
      <c r="L26" s="84">
        <f t="shared" si="2"/>
        <v>0</v>
      </c>
      <c r="M26" s="95" t="str">
        <f t="shared" si="3"/>
        <v/>
      </c>
      <c r="N26" s="75" t="str">
        <f t="shared" si="4"/>
        <v/>
      </c>
      <c r="O26" s="141">
        <f t="shared" si="7"/>
        <v>0</v>
      </c>
      <c r="P26" s="116"/>
      <c r="Q26" s="13" t="s">
        <v>160</v>
      </c>
    </row>
    <row r="27" spans="1:21" s="1" customFormat="1" ht="15.75" hidden="1" x14ac:dyDescent="0.25">
      <c r="A27" s="100" t="str">
        <f t="shared" si="5"/>
        <v>x</v>
      </c>
      <c r="B27" s="205" t="s">
        <v>20</v>
      </c>
      <c r="C27" s="206">
        <v>3.1800000000000001E-3</v>
      </c>
      <c r="D27" s="195">
        <v>0</v>
      </c>
      <c r="E27" s="230">
        <f t="shared" si="6"/>
        <v>0</v>
      </c>
      <c r="F27" s="230">
        <v>0</v>
      </c>
      <c r="G27" s="84">
        <f t="shared" si="0"/>
        <v>0</v>
      </c>
      <c r="H27" s="309"/>
      <c r="I27" s="230">
        <v>0</v>
      </c>
      <c r="J27" s="308" t="str">
        <f t="shared" si="1"/>
        <v/>
      </c>
      <c r="K27" s="131">
        <v>0</v>
      </c>
      <c r="L27" s="84">
        <f t="shared" si="2"/>
        <v>0</v>
      </c>
      <c r="M27" s="95" t="str">
        <f t="shared" si="3"/>
        <v/>
      </c>
      <c r="N27" s="75" t="str">
        <f t="shared" si="4"/>
        <v/>
      </c>
      <c r="O27" s="141">
        <f t="shared" si="7"/>
        <v>0</v>
      </c>
      <c r="P27" s="116"/>
      <c r="Q27" s="13" t="s">
        <v>160</v>
      </c>
    </row>
    <row r="28" spans="1:21" s="1" customFormat="1" ht="15.75" x14ac:dyDescent="0.25">
      <c r="A28" s="100">
        <f t="shared" si="5"/>
        <v>0.54900000000000004</v>
      </c>
      <c r="B28" s="205" t="s">
        <v>21</v>
      </c>
      <c r="C28" s="206">
        <v>1.08047</v>
      </c>
      <c r="D28" s="195">
        <v>0.54900000000000004</v>
      </c>
      <c r="E28" s="230">
        <f t="shared" si="6"/>
        <v>50.811221042694385</v>
      </c>
      <c r="F28" s="230">
        <v>0.48099999999999998</v>
      </c>
      <c r="G28" s="84">
        <f t="shared" si="0"/>
        <v>6.800000000000006E-2</v>
      </c>
      <c r="H28" s="309">
        <v>0.7</v>
      </c>
      <c r="I28" s="230">
        <v>1.4339999999999999</v>
      </c>
      <c r="J28" s="308">
        <f t="shared" si="1"/>
        <v>204.85714285714286</v>
      </c>
      <c r="K28" s="131">
        <v>0.75900000000000001</v>
      </c>
      <c r="L28" s="84">
        <f t="shared" si="2"/>
        <v>0.67499999999999993</v>
      </c>
      <c r="M28" s="95">
        <f t="shared" si="3"/>
        <v>26.120218579234972</v>
      </c>
      <c r="N28" s="75">
        <f t="shared" si="4"/>
        <v>15.779625779625782</v>
      </c>
      <c r="O28" s="141">
        <f t="shared" si="7"/>
        <v>10.34059279960919</v>
      </c>
      <c r="P28" s="116"/>
      <c r="Q28" s="13" t="s">
        <v>160</v>
      </c>
    </row>
    <row r="29" spans="1:21" s="1" customFormat="1" ht="15.75" hidden="1" x14ac:dyDescent="0.25">
      <c r="A29" s="100" t="str">
        <f t="shared" si="5"/>
        <v>x</v>
      </c>
      <c r="B29" s="205" t="s">
        <v>136</v>
      </c>
      <c r="C29" s="206">
        <v>1.08047</v>
      </c>
      <c r="D29" s="195" t="s">
        <v>136</v>
      </c>
      <c r="E29" s="230">
        <f t="shared" si="6"/>
        <v>0</v>
      </c>
      <c r="F29" s="230" t="s">
        <v>136</v>
      </c>
      <c r="G29" s="84" t="str">
        <f t="shared" si="0"/>
        <v/>
      </c>
      <c r="H29" s="309"/>
      <c r="I29" s="230" t="s">
        <v>136</v>
      </c>
      <c r="J29" s="308" t="str">
        <f t="shared" si="1"/>
        <v/>
      </c>
      <c r="K29" s="131" t="s">
        <v>136</v>
      </c>
      <c r="L29" s="84" t="str">
        <f t="shared" si="2"/>
        <v/>
      </c>
      <c r="M29" s="95" t="str">
        <f t="shared" si="3"/>
        <v/>
      </c>
      <c r="N29" s="75" t="str">
        <f t="shared" si="4"/>
        <v/>
      </c>
      <c r="O29" s="141">
        <f t="shared" si="7"/>
        <v>0</v>
      </c>
      <c r="P29" s="116"/>
      <c r="Q29" s="13" t="s">
        <v>160</v>
      </c>
    </row>
    <row r="30" spans="1:21" s="1" customFormat="1" ht="15.75" x14ac:dyDescent="0.25">
      <c r="A30" s="100">
        <f t="shared" si="5"/>
        <v>89.933999999999997</v>
      </c>
      <c r="B30" s="205" t="s">
        <v>22</v>
      </c>
      <c r="C30" s="206">
        <v>92.372839999999997</v>
      </c>
      <c r="D30" s="195">
        <v>89.933999999999997</v>
      </c>
      <c r="E30" s="230">
        <f t="shared" si="6"/>
        <v>97.359786707867812</v>
      </c>
      <c r="F30" s="230">
        <v>90.55</v>
      </c>
      <c r="G30" s="83">
        <f t="shared" si="0"/>
        <v>-0.61599999999999966</v>
      </c>
      <c r="H30" s="308">
        <v>130</v>
      </c>
      <c r="I30" s="230">
        <v>177.01400000000001</v>
      </c>
      <c r="J30" s="308">
        <f t="shared" si="1"/>
        <v>136.16461538461539</v>
      </c>
      <c r="K30" s="131">
        <v>108.508</v>
      </c>
      <c r="L30" s="83">
        <f t="shared" si="2"/>
        <v>68.506000000000014</v>
      </c>
      <c r="M30" s="95">
        <f t="shared" si="3"/>
        <v>19.682656170080286</v>
      </c>
      <c r="N30" s="74">
        <f t="shared" si="4"/>
        <v>11.983213694091662</v>
      </c>
      <c r="O30" s="99">
        <f t="shared" si="7"/>
        <v>7.699442475988624</v>
      </c>
      <c r="P30" s="116"/>
      <c r="Q30" s="13" t="s">
        <v>160</v>
      </c>
    </row>
    <row r="31" spans="1:21" s="1" customFormat="1" ht="15.75" x14ac:dyDescent="0.25">
      <c r="A31" s="100">
        <f t="shared" si="5"/>
        <v>132.90299999999999</v>
      </c>
      <c r="B31" s="205" t="s">
        <v>83</v>
      </c>
      <c r="C31" s="206">
        <v>137.66389000000001</v>
      </c>
      <c r="D31" s="195">
        <v>132.90299999999999</v>
      </c>
      <c r="E31" s="230">
        <f t="shared" si="6"/>
        <v>96.541656639224698</v>
      </c>
      <c r="F31" s="230">
        <v>145.733</v>
      </c>
      <c r="G31" s="84">
        <f t="shared" si="0"/>
        <v>-12.830000000000013</v>
      </c>
      <c r="H31" s="309">
        <v>670</v>
      </c>
      <c r="I31" s="230">
        <v>731.65599999999995</v>
      </c>
      <c r="J31" s="308">
        <f t="shared" si="1"/>
        <v>109.20238805970148</v>
      </c>
      <c r="K31" s="131">
        <v>792.81100000000004</v>
      </c>
      <c r="L31" s="84">
        <f t="shared" si="2"/>
        <v>-61.155000000000086</v>
      </c>
      <c r="M31" s="95">
        <f t="shared" si="3"/>
        <v>55.051879942514468</v>
      </c>
      <c r="N31" s="75">
        <f t="shared" si="4"/>
        <v>54.4016111656248</v>
      </c>
      <c r="O31" s="141">
        <f t="shared" si="7"/>
        <v>0.65026877688966778</v>
      </c>
      <c r="P31" s="116"/>
      <c r="Q31" s="13" t="s">
        <v>160</v>
      </c>
    </row>
    <row r="32" spans="1:21" s="1" customFormat="1" ht="15.75" x14ac:dyDescent="0.25">
      <c r="A32" s="100">
        <f t="shared" si="5"/>
        <v>45.595999999999997</v>
      </c>
      <c r="B32" s="205" t="s">
        <v>23</v>
      </c>
      <c r="C32" s="206">
        <v>45.923960000000001</v>
      </c>
      <c r="D32" s="195">
        <v>45.595999999999997</v>
      </c>
      <c r="E32" s="230">
        <f t="shared" si="6"/>
        <v>99.285862978715244</v>
      </c>
      <c r="F32" s="230">
        <v>41.56</v>
      </c>
      <c r="G32" s="83">
        <f t="shared" si="0"/>
        <v>4.0359999999999943</v>
      </c>
      <c r="H32" s="308">
        <v>154.6</v>
      </c>
      <c r="I32" s="230">
        <v>171.34399999999999</v>
      </c>
      <c r="J32" s="308">
        <f t="shared" si="1"/>
        <v>110.83053040103492</v>
      </c>
      <c r="K32" s="131">
        <v>136.059</v>
      </c>
      <c r="L32" s="83">
        <f t="shared" si="2"/>
        <v>35.284999999999997</v>
      </c>
      <c r="M32" s="95">
        <f t="shared" si="3"/>
        <v>37.578734976752351</v>
      </c>
      <c r="N32" s="74">
        <f t="shared" si="4"/>
        <v>32.737969201154954</v>
      </c>
      <c r="O32" s="99">
        <f t="shared" si="7"/>
        <v>4.8407657755973972</v>
      </c>
      <c r="P32" s="116"/>
      <c r="Q32" s="13" t="s">
        <v>160</v>
      </c>
    </row>
    <row r="33" spans="1:17" s="1" customFormat="1" ht="15.75" hidden="1" x14ac:dyDescent="0.25">
      <c r="A33" s="100" t="str">
        <f t="shared" si="5"/>
        <v>x</v>
      </c>
      <c r="B33" s="205" t="s">
        <v>24</v>
      </c>
      <c r="C33" s="206"/>
      <c r="D33" s="195">
        <v>0</v>
      </c>
      <c r="E33" s="230">
        <f t="shared" si="6"/>
        <v>0</v>
      </c>
      <c r="F33" s="230">
        <v>0</v>
      </c>
      <c r="G33" s="84">
        <f t="shared" si="0"/>
        <v>0</v>
      </c>
      <c r="H33" s="309"/>
      <c r="I33" s="230">
        <v>0</v>
      </c>
      <c r="J33" s="308" t="str">
        <f t="shared" si="1"/>
        <v/>
      </c>
      <c r="K33" s="131">
        <v>0</v>
      </c>
      <c r="L33" s="84">
        <f t="shared" si="2"/>
        <v>0</v>
      </c>
      <c r="M33" s="95" t="str">
        <f t="shared" si="3"/>
        <v/>
      </c>
      <c r="N33" s="75" t="str">
        <f t="shared" si="4"/>
        <v/>
      </c>
      <c r="O33" s="141">
        <f t="shared" si="7"/>
        <v>0</v>
      </c>
      <c r="P33" s="116"/>
      <c r="Q33" s="13" t="s">
        <v>160</v>
      </c>
    </row>
    <row r="34" spans="1:17" s="1" customFormat="1" ht="15.75" x14ac:dyDescent="0.25">
      <c r="A34" s="100">
        <f t="shared" si="5"/>
        <v>8.968</v>
      </c>
      <c r="B34" s="205" t="s">
        <v>25</v>
      </c>
      <c r="C34" s="206">
        <v>9.9580000000000002</v>
      </c>
      <c r="D34" s="195">
        <v>8.968</v>
      </c>
      <c r="E34" s="230">
        <f t="shared" si="6"/>
        <v>90.058244627435229</v>
      </c>
      <c r="F34" s="230">
        <v>12.692</v>
      </c>
      <c r="G34" s="84">
        <f t="shared" si="0"/>
        <v>-3.7240000000000002</v>
      </c>
      <c r="H34" s="309">
        <v>25</v>
      </c>
      <c r="I34" s="230">
        <v>22.460999999999999</v>
      </c>
      <c r="J34" s="308">
        <f t="shared" si="1"/>
        <v>89.843999999999994</v>
      </c>
      <c r="K34" s="131">
        <v>32.674999999999997</v>
      </c>
      <c r="L34" s="84">
        <f t="shared" si="2"/>
        <v>-10.213999999999999</v>
      </c>
      <c r="M34" s="95">
        <f t="shared" si="3"/>
        <v>25.045718108831402</v>
      </c>
      <c r="N34" s="75">
        <f t="shared" si="4"/>
        <v>25.744563504569804</v>
      </c>
      <c r="O34" s="141">
        <f t="shared" si="7"/>
        <v>-0.69884539573840243</v>
      </c>
      <c r="P34" s="116"/>
      <c r="Q34" s="13" t="s">
        <v>160</v>
      </c>
    </row>
    <row r="35" spans="1:17" s="1" customFormat="1" ht="15.75" x14ac:dyDescent="0.25">
      <c r="A35" s="100">
        <f t="shared" si="5"/>
        <v>48.558</v>
      </c>
      <c r="B35" s="205" t="s">
        <v>26</v>
      </c>
      <c r="C35" s="206">
        <v>50.356999999999999</v>
      </c>
      <c r="D35" s="195">
        <v>48.558</v>
      </c>
      <c r="E35" s="230">
        <f t="shared" si="6"/>
        <v>96.42750759576623</v>
      </c>
      <c r="F35" s="230">
        <v>48.401000000000003</v>
      </c>
      <c r="G35" s="83">
        <f t="shared" si="0"/>
        <v>0.15699999999999648</v>
      </c>
      <c r="H35" s="308">
        <v>125.19</v>
      </c>
      <c r="I35" s="230">
        <v>174.245</v>
      </c>
      <c r="J35" s="308">
        <f t="shared" si="1"/>
        <v>139.18443965172938</v>
      </c>
      <c r="K35" s="131">
        <v>155.47800000000001</v>
      </c>
      <c r="L35" s="83">
        <f t="shared" si="2"/>
        <v>18.766999999999996</v>
      </c>
      <c r="M35" s="95">
        <f t="shared" si="3"/>
        <v>35.883891428806784</v>
      </c>
      <c r="N35" s="74">
        <f t="shared" si="4"/>
        <v>32.122890022933404</v>
      </c>
      <c r="O35" s="99">
        <f t="shared" si="7"/>
        <v>3.7610014058733796</v>
      </c>
      <c r="P35" s="116"/>
      <c r="Q35" s="13" t="s">
        <v>160</v>
      </c>
    </row>
    <row r="36" spans="1:17" s="13" customFormat="1" ht="15.75" x14ac:dyDescent="0.25">
      <c r="A36" s="100">
        <f t="shared" si="5"/>
        <v>9116.226487599999</v>
      </c>
      <c r="B36" s="203" t="s">
        <v>59</v>
      </c>
      <c r="C36" s="204">
        <v>9256.6859041000007</v>
      </c>
      <c r="D36" s="194">
        <f>SUM(D37:D44)</f>
        <v>9116.226487599999</v>
      </c>
      <c r="E36" s="236">
        <f t="shared" si="6"/>
        <v>98.482616587025078</v>
      </c>
      <c r="F36" s="130">
        <f>SUM(F37:F44)</f>
        <v>8905.8499999999985</v>
      </c>
      <c r="G36" s="82">
        <f t="shared" si="0"/>
        <v>210.37648760000047</v>
      </c>
      <c r="H36" s="307">
        <v>34149.610400000005</v>
      </c>
      <c r="I36" s="236">
        <f>SUM(I37:I44)</f>
        <v>40702.605000000003</v>
      </c>
      <c r="J36" s="351">
        <f t="shared" si="1"/>
        <v>119.18907572661502</v>
      </c>
      <c r="K36" s="229">
        <f>SUM(K37:K44)</f>
        <v>36346.802000000003</v>
      </c>
      <c r="L36" s="82">
        <f t="shared" si="2"/>
        <v>4355.8029999999999</v>
      </c>
      <c r="M36" s="94">
        <f t="shared" si="3"/>
        <v>44.648523218860547</v>
      </c>
      <c r="N36" s="73">
        <f t="shared" si="4"/>
        <v>40.812277323332431</v>
      </c>
      <c r="O36" s="98">
        <f t="shared" si="7"/>
        <v>3.8362458955281156</v>
      </c>
      <c r="P36" s="116"/>
      <c r="Q36" s="13" t="s">
        <v>160</v>
      </c>
    </row>
    <row r="37" spans="1:17" s="17" customFormat="1" ht="15.75" x14ac:dyDescent="0.25">
      <c r="A37" s="100">
        <f t="shared" si="5"/>
        <v>124.01387</v>
      </c>
      <c r="B37" s="205" t="s">
        <v>84</v>
      </c>
      <c r="C37" s="206">
        <v>124.01387</v>
      </c>
      <c r="D37" s="195">
        <v>124.01387</v>
      </c>
      <c r="E37" s="230">
        <f t="shared" si="6"/>
        <v>100</v>
      </c>
      <c r="F37" s="230">
        <v>138.70400000000001</v>
      </c>
      <c r="G37" s="84">
        <f t="shared" si="0"/>
        <v>-14.690130000000011</v>
      </c>
      <c r="H37" s="309">
        <v>577.00199999999995</v>
      </c>
      <c r="I37" s="230">
        <v>623.65099999999995</v>
      </c>
      <c r="J37" s="308">
        <f t="shared" ref="J37:J68" si="8">IFERROR(I37/H37*100,"")</f>
        <v>108.08472067687806</v>
      </c>
      <c r="K37" s="131">
        <v>658.64400000000001</v>
      </c>
      <c r="L37" s="84">
        <f t="shared" ref="L37:L68" si="9">IFERROR(I37-K37,"")</f>
        <v>-34.993000000000052</v>
      </c>
      <c r="M37" s="95">
        <f t="shared" ref="M37:M68" si="10">IFERROR(IF(D37&gt;0,I37/D37*10,""),"")</f>
        <v>50.288810437090625</v>
      </c>
      <c r="N37" s="75">
        <f t="shared" ref="N37:N68" si="11">IFERROR(IF(F37&gt;0,K37/F37*10,""),"")</f>
        <v>47.485580805167835</v>
      </c>
      <c r="O37" s="141">
        <f t="shared" si="7"/>
        <v>2.8032296319227896</v>
      </c>
      <c r="P37" s="116"/>
      <c r="Q37" s="13" t="s">
        <v>160</v>
      </c>
    </row>
    <row r="38" spans="1:17" s="1" customFormat="1" ht="15.75" x14ac:dyDescent="0.25">
      <c r="A38" s="100">
        <f t="shared" si="5"/>
        <v>273.13400000000001</v>
      </c>
      <c r="B38" s="205" t="s">
        <v>85</v>
      </c>
      <c r="C38" s="206">
        <v>292.51596999999998</v>
      </c>
      <c r="D38" s="195">
        <v>273.13400000000001</v>
      </c>
      <c r="E38" s="230">
        <f t="shared" si="6"/>
        <v>93.374047235779983</v>
      </c>
      <c r="F38" s="230">
        <v>264.08600000000001</v>
      </c>
      <c r="G38" s="84">
        <f t="shared" si="0"/>
        <v>9.0480000000000018</v>
      </c>
      <c r="H38" s="309">
        <v>518.17999999999995</v>
      </c>
      <c r="I38" s="230">
        <v>715.57899999999995</v>
      </c>
      <c r="J38" s="308">
        <f t="shared" si="8"/>
        <v>138.0946775251843</v>
      </c>
      <c r="K38" s="131">
        <v>601.29999999999995</v>
      </c>
      <c r="L38" s="84">
        <f t="shared" si="9"/>
        <v>114.279</v>
      </c>
      <c r="M38" s="95">
        <f t="shared" si="10"/>
        <v>26.198825484926811</v>
      </c>
      <c r="N38" s="75">
        <f t="shared" si="11"/>
        <v>22.76909794536628</v>
      </c>
      <c r="O38" s="141">
        <f t="shared" si="7"/>
        <v>3.4297275395605311</v>
      </c>
      <c r="P38" s="116"/>
      <c r="Q38" s="13" t="s">
        <v>160</v>
      </c>
    </row>
    <row r="39" spans="1:17" s="3" customFormat="1" ht="15.75" x14ac:dyDescent="0.25">
      <c r="A39" s="100">
        <f t="shared" si="5"/>
        <v>527.34151759999997</v>
      </c>
      <c r="B39" s="207" t="s">
        <v>63</v>
      </c>
      <c r="C39" s="206">
        <v>527.34151759999997</v>
      </c>
      <c r="D39" s="195">
        <v>527.34151759999997</v>
      </c>
      <c r="E39" s="230">
        <f t="shared" si="6"/>
        <v>100</v>
      </c>
      <c r="F39" s="230">
        <v>556.82299999999998</v>
      </c>
      <c r="G39" s="85">
        <f t="shared" si="0"/>
        <v>-29.481482400000004</v>
      </c>
      <c r="H39" s="310">
        <v>1420.6504</v>
      </c>
      <c r="I39" s="230">
        <v>2201.6</v>
      </c>
      <c r="J39" s="308">
        <f t="shared" si="8"/>
        <v>154.97127231301943</v>
      </c>
      <c r="K39" s="131">
        <v>1545</v>
      </c>
      <c r="L39" s="85">
        <f t="shared" si="9"/>
        <v>656.59999999999991</v>
      </c>
      <c r="M39" s="96">
        <f t="shared" si="10"/>
        <v>41.749035995113161</v>
      </c>
      <c r="N39" s="75">
        <f t="shared" si="11"/>
        <v>27.746698681627734</v>
      </c>
      <c r="O39" s="141">
        <f t="shared" si="7"/>
        <v>14.002337313485427</v>
      </c>
      <c r="P39" s="116"/>
      <c r="Q39" s="13" t="s">
        <v>160</v>
      </c>
    </row>
    <row r="40" spans="1:17" s="1" customFormat="1" ht="15.75" x14ac:dyDescent="0.25">
      <c r="A40" s="100">
        <f t="shared" si="5"/>
        <v>2431.694</v>
      </c>
      <c r="B40" s="205" t="s">
        <v>27</v>
      </c>
      <c r="C40" s="206">
        <v>2431.6941863000002</v>
      </c>
      <c r="D40" s="195">
        <v>2431.694</v>
      </c>
      <c r="E40" s="230">
        <f t="shared" si="6"/>
        <v>99.999992338674772</v>
      </c>
      <c r="F40" s="230">
        <v>2567.5479999999998</v>
      </c>
      <c r="G40" s="84">
        <f t="shared" si="0"/>
        <v>-135.85399999999981</v>
      </c>
      <c r="H40" s="309">
        <v>13479.7</v>
      </c>
      <c r="I40" s="230">
        <v>15101.5</v>
      </c>
      <c r="J40" s="308">
        <f t="shared" si="8"/>
        <v>112.03142503171435</v>
      </c>
      <c r="K40" s="131">
        <v>15566.397000000001</v>
      </c>
      <c r="L40" s="84">
        <f t="shared" si="9"/>
        <v>-464.89700000000084</v>
      </c>
      <c r="M40" s="95">
        <f t="shared" si="10"/>
        <v>62.102797473695297</v>
      </c>
      <c r="N40" s="75">
        <f t="shared" si="11"/>
        <v>60.627481939967637</v>
      </c>
      <c r="O40" s="141">
        <f t="shared" si="7"/>
        <v>1.4753155337276596</v>
      </c>
      <c r="P40" s="116"/>
      <c r="Q40" s="13" t="s">
        <v>160</v>
      </c>
    </row>
    <row r="41" spans="1:17" s="1" customFormat="1" ht="15.75" x14ac:dyDescent="0.25">
      <c r="A41" s="100">
        <f t="shared" si="5"/>
        <v>18.757999999999999</v>
      </c>
      <c r="B41" s="205" t="s">
        <v>28</v>
      </c>
      <c r="C41" s="206">
        <v>22.085550000000001</v>
      </c>
      <c r="D41" s="195">
        <v>18.757999999999999</v>
      </c>
      <c r="E41" s="230">
        <f t="shared" si="6"/>
        <v>84.933361405987156</v>
      </c>
      <c r="F41" s="230">
        <v>17.492999999999999</v>
      </c>
      <c r="G41" s="83">
        <f t="shared" si="0"/>
        <v>1.2650000000000006</v>
      </c>
      <c r="H41" s="308">
        <v>68</v>
      </c>
      <c r="I41" s="230">
        <v>60.430999999999997</v>
      </c>
      <c r="J41" s="308">
        <f t="shared" si="8"/>
        <v>88.869117647058815</v>
      </c>
      <c r="K41" s="131">
        <v>53.3</v>
      </c>
      <c r="L41" s="83">
        <f t="shared" si="9"/>
        <v>7.1310000000000002</v>
      </c>
      <c r="M41" s="95">
        <f t="shared" si="10"/>
        <v>32.216121121654758</v>
      </c>
      <c r="N41" s="74">
        <f t="shared" si="11"/>
        <v>30.469330589378607</v>
      </c>
      <c r="O41" s="99">
        <f t="shared" si="7"/>
        <v>1.746790532276151</v>
      </c>
      <c r="P41" s="116"/>
      <c r="Q41" s="13" t="s">
        <v>160</v>
      </c>
    </row>
    <row r="42" spans="1:17" s="1" customFormat="1" ht="15.75" x14ac:dyDescent="0.25">
      <c r="A42" s="100">
        <f t="shared" si="5"/>
        <v>2130.42</v>
      </c>
      <c r="B42" s="205" t="s">
        <v>29</v>
      </c>
      <c r="C42" s="206">
        <v>2200.5737816999999</v>
      </c>
      <c r="D42" s="195">
        <v>2130.42</v>
      </c>
      <c r="E42" s="230">
        <f t="shared" si="6"/>
        <v>96.812023196704445</v>
      </c>
      <c r="F42" s="230">
        <v>1787.68</v>
      </c>
      <c r="G42" s="83">
        <f t="shared" si="0"/>
        <v>342.74</v>
      </c>
      <c r="H42" s="308">
        <v>4769.7</v>
      </c>
      <c r="I42" s="230">
        <v>6927.74</v>
      </c>
      <c r="J42" s="308">
        <f t="shared" si="8"/>
        <v>145.24477430446359</v>
      </c>
      <c r="K42" s="131">
        <v>4220.92</v>
      </c>
      <c r="L42" s="83">
        <f t="shared" si="9"/>
        <v>2706.8199999999997</v>
      </c>
      <c r="M42" s="95">
        <f t="shared" si="10"/>
        <v>32.518188901718908</v>
      </c>
      <c r="N42" s="75">
        <f t="shared" si="11"/>
        <v>23.611160834153765</v>
      </c>
      <c r="O42" s="141">
        <f t="shared" si="7"/>
        <v>8.9070280675651432</v>
      </c>
      <c r="P42" s="116"/>
      <c r="Q42" s="13" t="s">
        <v>160</v>
      </c>
    </row>
    <row r="43" spans="1:17" s="1" customFormat="1" ht="15.75" x14ac:dyDescent="0.25">
      <c r="A43" s="100">
        <f t="shared" si="5"/>
        <v>3610.4</v>
      </c>
      <c r="B43" s="205" t="s">
        <v>30</v>
      </c>
      <c r="C43" s="206">
        <v>3657.9959285</v>
      </c>
      <c r="D43" s="195">
        <v>3610.4</v>
      </c>
      <c r="E43" s="230">
        <f t="shared" si="6"/>
        <v>98.698852337992705</v>
      </c>
      <c r="F43" s="230">
        <v>3573</v>
      </c>
      <c r="G43" s="84">
        <f t="shared" si="0"/>
        <v>37.400000000000091</v>
      </c>
      <c r="H43" s="309">
        <v>13315.2</v>
      </c>
      <c r="I43" s="230">
        <v>15070.6</v>
      </c>
      <c r="J43" s="308">
        <f t="shared" si="8"/>
        <v>113.18342946407114</v>
      </c>
      <c r="K43" s="131">
        <v>13700</v>
      </c>
      <c r="L43" s="84">
        <f t="shared" si="9"/>
        <v>1370.6000000000004</v>
      </c>
      <c r="M43" s="95">
        <f t="shared" si="10"/>
        <v>41.742189231110125</v>
      </c>
      <c r="N43" s="75">
        <f t="shared" si="11"/>
        <v>38.343129023229778</v>
      </c>
      <c r="O43" s="141">
        <f t="shared" si="7"/>
        <v>3.3990602078803462</v>
      </c>
      <c r="P43" s="116"/>
      <c r="Q43" s="13" t="s">
        <v>160</v>
      </c>
    </row>
    <row r="44" spans="1:17" s="1" customFormat="1" ht="15.75" x14ac:dyDescent="0.25">
      <c r="A44" s="100">
        <f t="shared" si="5"/>
        <v>0.46510000000000001</v>
      </c>
      <c r="B44" s="205" t="s">
        <v>64</v>
      </c>
      <c r="C44" s="206">
        <v>0.46510000000000001</v>
      </c>
      <c r="D44" s="195">
        <v>0.46510000000000001</v>
      </c>
      <c r="E44" s="230">
        <f t="shared" si="6"/>
        <v>100</v>
      </c>
      <c r="F44" s="230">
        <v>0.51600000000000001</v>
      </c>
      <c r="G44" s="84">
        <f t="shared" si="0"/>
        <v>-5.0900000000000001E-2</v>
      </c>
      <c r="H44" s="309">
        <v>1.1779999999999999</v>
      </c>
      <c r="I44" s="230">
        <v>1.504</v>
      </c>
      <c r="J44" s="308">
        <f t="shared" si="8"/>
        <v>127.67402376910017</v>
      </c>
      <c r="K44" s="131">
        <v>1.2410000000000001</v>
      </c>
      <c r="L44" s="84">
        <f t="shared" si="9"/>
        <v>0.2629999999999999</v>
      </c>
      <c r="M44" s="95">
        <f t="shared" si="10"/>
        <v>32.337131799612983</v>
      </c>
      <c r="N44" s="75">
        <f t="shared" si="11"/>
        <v>24.050387596899228</v>
      </c>
      <c r="O44" s="141">
        <f t="shared" si="7"/>
        <v>8.2867442027137557</v>
      </c>
      <c r="P44" s="116"/>
      <c r="Q44" s="13" t="s">
        <v>160</v>
      </c>
    </row>
    <row r="45" spans="1:17" s="13" customFormat="1" ht="15.75" x14ac:dyDescent="0.25">
      <c r="A45" s="100">
        <f t="shared" si="5"/>
        <v>3166.29</v>
      </c>
      <c r="B45" s="203" t="s">
        <v>62</v>
      </c>
      <c r="C45" s="204">
        <v>3243.7244267000001</v>
      </c>
      <c r="D45" s="194">
        <f>SUM(D46:D52)</f>
        <v>3166.29</v>
      </c>
      <c r="E45" s="236">
        <f t="shared" si="6"/>
        <v>97.612792687855489</v>
      </c>
      <c r="F45" s="130">
        <f>SUM(F46:F52)</f>
        <v>3290.4260000000004</v>
      </c>
      <c r="G45" s="86">
        <f t="shared" si="0"/>
        <v>-124.13600000000042</v>
      </c>
      <c r="H45" s="311">
        <v>12579.75</v>
      </c>
      <c r="I45" s="236">
        <f>SUM(I46:I52)</f>
        <v>12504.36</v>
      </c>
      <c r="J45" s="351">
        <f t="shared" si="8"/>
        <v>99.400703511596021</v>
      </c>
      <c r="K45" s="229">
        <f>SUM(K46:K52)</f>
        <v>13057.18</v>
      </c>
      <c r="L45" s="86">
        <f t="shared" si="9"/>
        <v>-552.81999999999971</v>
      </c>
      <c r="M45" s="94">
        <f t="shared" si="10"/>
        <v>39.492150118908881</v>
      </c>
      <c r="N45" s="76">
        <f t="shared" si="11"/>
        <v>39.682339004128949</v>
      </c>
      <c r="O45" s="140">
        <f t="shared" si="7"/>
        <v>-0.19018888522006705</v>
      </c>
      <c r="P45" s="116"/>
      <c r="Q45" s="13" t="s">
        <v>160</v>
      </c>
    </row>
    <row r="46" spans="1:17" s="1" customFormat="1" ht="15.75" x14ac:dyDescent="0.25">
      <c r="A46" s="100">
        <f t="shared" si="5"/>
        <v>163.41399999999999</v>
      </c>
      <c r="B46" s="205" t="s">
        <v>86</v>
      </c>
      <c r="C46" s="206">
        <v>169.6746</v>
      </c>
      <c r="D46" s="195">
        <v>163.41399999999999</v>
      </c>
      <c r="E46" s="230">
        <f t="shared" si="6"/>
        <v>96.310231466583673</v>
      </c>
      <c r="F46" s="230">
        <v>152.92400000000001</v>
      </c>
      <c r="G46" s="84">
        <f t="shared" si="0"/>
        <v>10.489999999999981</v>
      </c>
      <c r="H46" s="309">
        <v>460</v>
      </c>
      <c r="I46" s="230">
        <v>480.70299999999997</v>
      </c>
      <c r="J46" s="308">
        <f t="shared" si="8"/>
        <v>104.50065217391304</v>
      </c>
      <c r="K46" s="131">
        <v>425.30500000000001</v>
      </c>
      <c r="L46" s="84">
        <f t="shared" si="9"/>
        <v>55.397999999999968</v>
      </c>
      <c r="M46" s="95">
        <f t="shared" si="10"/>
        <v>29.416267884024627</v>
      </c>
      <c r="N46" s="75">
        <f t="shared" si="11"/>
        <v>27.811527294603856</v>
      </c>
      <c r="O46" s="141">
        <f t="shared" si="7"/>
        <v>1.6047405894207714</v>
      </c>
      <c r="P46" s="116"/>
      <c r="Q46" s="13" t="s">
        <v>160</v>
      </c>
    </row>
    <row r="47" spans="1:17" s="1" customFormat="1" ht="15.75" x14ac:dyDescent="0.25">
      <c r="A47" s="100">
        <f t="shared" si="5"/>
        <v>33.576000000000001</v>
      </c>
      <c r="B47" s="205" t="s">
        <v>87</v>
      </c>
      <c r="C47" s="206">
        <v>49.847099999999998</v>
      </c>
      <c r="D47" s="195">
        <v>33.576000000000001</v>
      </c>
      <c r="E47" s="230">
        <f t="shared" si="6"/>
        <v>67.357980704995882</v>
      </c>
      <c r="F47" s="230">
        <v>49.145000000000003</v>
      </c>
      <c r="G47" s="84">
        <f t="shared" si="0"/>
        <v>-15.569000000000003</v>
      </c>
      <c r="H47" s="312">
        <v>151.6</v>
      </c>
      <c r="I47" s="230">
        <v>159.65199999999999</v>
      </c>
      <c r="J47" s="308">
        <f t="shared" si="8"/>
        <v>105.31134564643799</v>
      </c>
      <c r="K47" s="131">
        <v>151.28299999999999</v>
      </c>
      <c r="L47" s="84">
        <f t="shared" si="9"/>
        <v>8.3689999999999998</v>
      </c>
      <c r="M47" s="95">
        <f t="shared" si="10"/>
        <v>47.549440076244935</v>
      </c>
      <c r="N47" s="75">
        <f t="shared" si="11"/>
        <v>30.782989113846778</v>
      </c>
      <c r="O47" s="141">
        <f t="shared" si="7"/>
        <v>16.766450962398157</v>
      </c>
      <c r="P47" s="116"/>
      <c r="Q47" s="13" t="s">
        <v>160</v>
      </c>
    </row>
    <row r="48" spans="1:17" s="1" customFormat="1" ht="15.75" x14ac:dyDescent="0.25">
      <c r="A48" s="100">
        <f t="shared" si="5"/>
        <v>202.81299999999999</v>
      </c>
      <c r="B48" s="205" t="s">
        <v>88</v>
      </c>
      <c r="C48" s="206">
        <v>205.43558340000001</v>
      </c>
      <c r="D48" s="195">
        <v>202.81299999999999</v>
      </c>
      <c r="E48" s="230">
        <f t="shared" si="6"/>
        <v>98.723403532827305</v>
      </c>
      <c r="F48" s="230">
        <v>220.96</v>
      </c>
      <c r="G48" s="84">
        <f t="shared" si="0"/>
        <v>-18.14700000000002</v>
      </c>
      <c r="H48" s="327">
        <v>1287.55</v>
      </c>
      <c r="I48" s="230">
        <v>1135.2</v>
      </c>
      <c r="J48" s="308">
        <f t="shared" si="8"/>
        <v>88.16744980777446</v>
      </c>
      <c r="K48" s="131">
        <v>1205</v>
      </c>
      <c r="L48" s="84">
        <f t="shared" si="9"/>
        <v>-69.799999999999955</v>
      </c>
      <c r="M48" s="95">
        <f t="shared" si="10"/>
        <v>55.972743364577227</v>
      </c>
      <c r="N48" s="75">
        <f t="shared" si="11"/>
        <v>54.53475742215786</v>
      </c>
      <c r="O48" s="141">
        <f t="shared" si="7"/>
        <v>1.4379859424193668</v>
      </c>
      <c r="P48" s="116"/>
      <c r="Q48" s="13" t="s">
        <v>160</v>
      </c>
    </row>
    <row r="49" spans="1:17" s="1" customFormat="1" ht="15.75" x14ac:dyDescent="0.25">
      <c r="A49" s="100">
        <f t="shared" si="5"/>
        <v>69.822999999999993</v>
      </c>
      <c r="B49" s="205" t="s">
        <v>89</v>
      </c>
      <c r="C49" s="206">
        <v>81.060550000000006</v>
      </c>
      <c r="D49" s="195">
        <v>69.822999999999993</v>
      </c>
      <c r="E49" s="230">
        <f t="shared" si="6"/>
        <v>86.136844618004673</v>
      </c>
      <c r="F49" s="230">
        <v>71.994</v>
      </c>
      <c r="G49" s="84">
        <f t="shared" si="0"/>
        <v>-2.1710000000000065</v>
      </c>
      <c r="H49" s="327">
        <v>420</v>
      </c>
      <c r="I49" s="230">
        <v>328.53100000000001</v>
      </c>
      <c r="J49" s="308">
        <f t="shared" si="8"/>
        <v>78.221666666666664</v>
      </c>
      <c r="K49" s="131">
        <v>364.04500000000002</v>
      </c>
      <c r="L49" s="87">
        <f t="shared" si="9"/>
        <v>-35.51400000000001</v>
      </c>
      <c r="M49" s="95">
        <f t="shared" si="10"/>
        <v>47.051974277816768</v>
      </c>
      <c r="N49" s="75">
        <f t="shared" si="11"/>
        <v>50.566019390504771</v>
      </c>
      <c r="O49" s="141">
        <f t="shared" si="7"/>
        <v>-3.5140451126880023</v>
      </c>
      <c r="P49" s="116"/>
      <c r="Q49" s="13" t="s">
        <v>160</v>
      </c>
    </row>
    <row r="50" spans="1:17" s="1" customFormat="1" ht="15.75" x14ac:dyDescent="0.25">
      <c r="A50" s="100">
        <f t="shared" si="5"/>
        <v>119.114</v>
      </c>
      <c r="B50" s="205" t="s">
        <v>101</v>
      </c>
      <c r="C50" s="206">
        <v>126.40152999999999</v>
      </c>
      <c r="D50" s="195">
        <v>119.114</v>
      </c>
      <c r="E50" s="230">
        <f t="shared" si="6"/>
        <v>94.234618837287826</v>
      </c>
      <c r="F50" s="230">
        <v>137.32900000000001</v>
      </c>
      <c r="G50" s="84">
        <f t="shared" si="0"/>
        <v>-18.215000000000003</v>
      </c>
      <c r="H50" s="327">
        <v>877.5</v>
      </c>
      <c r="I50" s="230">
        <v>679.98599999999999</v>
      </c>
      <c r="J50" s="308">
        <f t="shared" si="8"/>
        <v>77.491282051282056</v>
      </c>
      <c r="K50" s="131">
        <v>846.65499999999997</v>
      </c>
      <c r="L50" s="87">
        <f t="shared" si="9"/>
        <v>-166.66899999999998</v>
      </c>
      <c r="M50" s="95">
        <f t="shared" si="10"/>
        <v>57.086992293097367</v>
      </c>
      <c r="N50" s="75">
        <f t="shared" si="11"/>
        <v>61.651581239213854</v>
      </c>
      <c r="O50" s="141">
        <f t="shared" si="7"/>
        <v>-4.564588946116487</v>
      </c>
      <c r="P50" s="116"/>
      <c r="Q50" s="13" t="s">
        <v>160</v>
      </c>
    </row>
    <row r="51" spans="1:17" s="1" customFormat="1" ht="15.75" x14ac:dyDescent="0.25">
      <c r="A51" s="100">
        <f t="shared" si="5"/>
        <v>181.15</v>
      </c>
      <c r="B51" s="205" t="s">
        <v>90</v>
      </c>
      <c r="C51" s="206">
        <v>199.48689999999999</v>
      </c>
      <c r="D51" s="195">
        <v>181.15</v>
      </c>
      <c r="E51" s="230">
        <f t="shared" si="6"/>
        <v>90.807967841497373</v>
      </c>
      <c r="F51" s="230">
        <v>178.59800000000001</v>
      </c>
      <c r="G51" s="84">
        <f t="shared" si="0"/>
        <v>2.5519999999999925</v>
      </c>
      <c r="H51" s="327">
        <v>507</v>
      </c>
      <c r="I51" s="230">
        <v>539.28800000000001</v>
      </c>
      <c r="J51" s="308">
        <f t="shared" si="8"/>
        <v>106.36844181459566</v>
      </c>
      <c r="K51" s="131">
        <v>512.49199999999996</v>
      </c>
      <c r="L51" s="87">
        <f t="shared" si="9"/>
        <v>26.796000000000049</v>
      </c>
      <c r="M51" s="95">
        <f t="shared" si="10"/>
        <v>29.770245652773944</v>
      </c>
      <c r="N51" s="75">
        <f t="shared" si="11"/>
        <v>28.695282142017263</v>
      </c>
      <c r="O51" s="141">
        <f t="shared" si="7"/>
        <v>1.0749635107566817</v>
      </c>
      <c r="P51" s="116"/>
      <c r="Q51" s="13" t="s">
        <v>160</v>
      </c>
    </row>
    <row r="52" spans="1:17" s="1" customFormat="1" ht="15.75" x14ac:dyDescent="0.25">
      <c r="A52" s="100">
        <f t="shared" si="5"/>
        <v>2396.4</v>
      </c>
      <c r="B52" s="205" t="s">
        <v>102</v>
      </c>
      <c r="C52" s="206">
        <v>2411.8181632999999</v>
      </c>
      <c r="D52" s="195">
        <v>2396.4</v>
      </c>
      <c r="E52" s="230">
        <f t="shared" si="6"/>
        <v>99.360724471910274</v>
      </c>
      <c r="F52" s="230">
        <v>2479.4760000000001</v>
      </c>
      <c r="G52" s="264">
        <f t="shared" si="0"/>
        <v>-83.076000000000022</v>
      </c>
      <c r="H52" s="327">
        <v>8876.1</v>
      </c>
      <c r="I52" s="230">
        <v>9181</v>
      </c>
      <c r="J52" s="308">
        <f t="shared" si="8"/>
        <v>103.43506720293823</v>
      </c>
      <c r="K52" s="131">
        <v>9552.4</v>
      </c>
      <c r="L52" s="88">
        <f t="shared" si="9"/>
        <v>-371.39999999999964</v>
      </c>
      <c r="M52" s="95">
        <f t="shared" si="10"/>
        <v>38.311634117843433</v>
      </c>
      <c r="N52" s="77">
        <f t="shared" si="11"/>
        <v>38.525882081536579</v>
      </c>
      <c r="O52" s="142">
        <f t="shared" si="7"/>
        <v>-0.21424796369314691</v>
      </c>
      <c r="P52" s="116"/>
      <c r="Q52" s="13" t="s">
        <v>160</v>
      </c>
    </row>
    <row r="53" spans="1:17" s="13" customFormat="1" ht="15.75" x14ac:dyDescent="0.25">
      <c r="A53" s="100">
        <f t="shared" si="5"/>
        <v>12690.380000000001</v>
      </c>
      <c r="B53" s="208" t="s">
        <v>31</v>
      </c>
      <c r="C53" s="209">
        <v>13035.19434</v>
      </c>
      <c r="D53" s="196">
        <f>SUM(D54:D67)</f>
        <v>12690.380000000001</v>
      </c>
      <c r="E53" s="237">
        <f t="shared" si="6"/>
        <v>97.354743389272713</v>
      </c>
      <c r="F53" s="132">
        <f>SUM(F54:F67)</f>
        <v>12179.925000000001</v>
      </c>
      <c r="G53" s="153">
        <f t="shared" si="0"/>
        <v>510.45499999999993</v>
      </c>
      <c r="H53" s="328">
        <v>26465.91</v>
      </c>
      <c r="I53" s="237">
        <f>SUM(I54:I67)</f>
        <v>37770.726999999999</v>
      </c>
      <c r="J53" s="351">
        <f t="shared" si="8"/>
        <v>142.71463554436633</v>
      </c>
      <c r="K53" s="229">
        <f>SUM(K54:K67)</f>
        <v>20557.352999999999</v>
      </c>
      <c r="L53" s="162">
        <f t="shared" si="9"/>
        <v>17213.374</v>
      </c>
      <c r="M53" s="94">
        <f t="shared" si="10"/>
        <v>29.763275016193369</v>
      </c>
      <c r="N53" s="78">
        <f t="shared" si="11"/>
        <v>16.878062057032366</v>
      </c>
      <c r="O53" s="143">
        <f t="shared" si="7"/>
        <v>12.885212959161002</v>
      </c>
      <c r="P53" s="116"/>
      <c r="Q53" s="13" t="s">
        <v>160</v>
      </c>
    </row>
    <row r="54" spans="1:17" s="17" customFormat="1" ht="15.75" x14ac:dyDescent="0.25">
      <c r="A54" s="100">
        <f t="shared" si="5"/>
        <v>1758.201</v>
      </c>
      <c r="B54" s="210" t="s">
        <v>91</v>
      </c>
      <c r="C54" s="206">
        <v>1759.5099</v>
      </c>
      <c r="D54" s="195">
        <v>1758.201</v>
      </c>
      <c r="E54" s="230">
        <f t="shared" si="6"/>
        <v>99.925609966729951</v>
      </c>
      <c r="F54" s="230">
        <v>1468</v>
      </c>
      <c r="G54" s="265">
        <f t="shared" si="0"/>
        <v>290.20100000000002</v>
      </c>
      <c r="H54" s="329">
        <v>3403.9</v>
      </c>
      <c r="I54" s="230">
        <v>5225</v>
      </c>
      <c r="J54" s="308">
        <f t="shared" si="8"/>
        <v>153.50039660389552</v>
      </c>
      <c r="K54" s="131">
        <v>2142.4</v>
      </c>
      <c r="L54" s="89">
        <f t="shared" si="9"/>
        <v>3082.6</v>
      </c>
      <c r="M54" s="97">
        <f t="shared" si="10"/>
        <v>29.71787639752224</v>
      </c>
      <c r="N54" s="79">
        <f t="shared" si="11"/>
        <v>14.594005449591281</v>
      </c>
      <c r="O54" s="144">
        <f t="shared" si="7"/>
        <v>15.123870947930959</v>
      </c>
      <c r="P54" s="116"/>
      <c r="Q54" s="13" t="s">
        <v>160</v>
      </c>
    </row>
    <row r="55" spans="1:17" s="1" customFormat="1" ht="15.75" x14ac:dyDescent="0.25">
      <c r="A55" s="100">
        <f t="shared" si="5"/>
        <v>149.65600000000001</v>
      </c>
      <c r="B55" s="210" t="s">
        <v>92</v>
      </c>
      <c r="C55" s="206">
        <v>152.33099999999999</v>
      </c>
      <c r="D55" s="195">
        <v>149.65600000000001</v>
      </c>
      <c r="E55" s="230">
        <f t="shared" si="6"/>
        <v>98.24395559669405</v>
      </c>
      <c r="F55" s="230">
        <v>139.273</v>
      </c>
      <c r="G55" s="83">
        <f t="shared" si="0"/>
        <v>10.38300000000001</v>
      </c>
      <c r="H55" s="329">
        <v>263.63</v>
      </c>
      <c r="I55" s="230">
        <v>415.32100000000003</v>
      </c>
      <c r="J55" s="308">
        <f t="shared" si="8"/>
        <v>157.53935439820964</v>
      </c>
      <c r="K55" s="131">
        <v>220.10400000000001</v>
      </c>
      <c r="L55" s="90">
        <f t="shared" si="9"/>
        <v>195.21700000000001</v>
      </c>
      <c r="M55" s="97">
        <f t="shared" si="10"/>
        <v>27.75171058961886</v>
      </c>
      <c r="N55" s="75">
        <f t="shared" si="11"/>
        <v>15.803781063091915</v>
      </c>
      <c r="O55" s="141">
        <f t="shared" si="7"/>
        <v>11.947929526526945</v>
      </c>
      <c r="P55" s="116"/>
      <c r="Q55" s="13" t="s">
        <v>160</v>
      </c>
    </row>
    <row r="56" spans="1:17" s="1" customFormat="1" ht="15.75" x14ac:dyDescent="0.25">
      <c r="A56" s="100">
        <f t="shared" si="5"/>
        <v>468.78699999999998</v>
      </c>
      <c r="B56" s="210" t="s">
        <v>93</v>
      </c>
      <c r="C56" s="206">
        <v>475.33976000000001</v>
      </c>
      <c r="D56" s="195">
        <v>468.78699999999998</v>
      </c>
      <c r="E56" s="230">
        <f t="shared" si="6"/>
        <v>98.621457628539204</v>
      </c>
      <c r="F56" s="230">
        <v>486.798</v>
      </c>
      <c r="G56" s="83">
        <f t="shared" si="0"/>
        <v>-18.011000000000024</v>
      </c>
      <c r="H56" s="329">
        <v>1297</v>
      </c>
      <c r="I56" s="230">
        <v>1754.47</v>
      </c>
      <c r="J56" s="308">
        <f t="shared" si="8"/>
        <v>135.27139552814188</v>
      </c>
      <c r="K56" s="131">
        <v>1211.1600000000001</v>
      </c>
      <c r="L56" s="90">
        <f t="shared" si="9"/>
        <v>543.30999999999995</v>
      </c>
      <c r="M56" s="97">
        <f t="shared" si="10"/>
        <v>37.425739194986207</v>
      </c>
      <c r="N56" s="75">
        <f t="shared" si="11"/>
        <v>24.880135086832734</v>
      </c>
      <c r="O56" s="141">
        <f t="shared" si="7"/>
        <v>12.545604108153473</v>
      </c>
      <c r="P56" s="116"/>
      <c r="Q56" s="13" t="s">
        <v>160</v>
      </c>
    </row>
    <row r="57" spans="1:17" s="1" customFormat="1" ht="15.75" x14ac:dyDescent="0.25">
      <c r="A57" s="100">
        <f t="shared" si="5"/>
        <v>1486.1</v>
      </c>
      <c r="B57" s="210" t="s">
        <v>94</v>
      </c>
      <c r="C57" s="206">
        <v>1494.6930500000001</v>
      </c>
      <c r="D57" s="195">
        <v>1486.1</v>
      </c>
      <c r="E57" s="230">
        <f t="shared" si="6"/>
        <v>99.425096008842743</v>
      </c>
      <c r="F57" s="230">
        <v>1605.6320000000001</v>
      </c>
      <c r="G57" s="83">
        <f t="shared" si="0"/>
        <v>-119.53200000000015</v>
      </c>
      <c r="H57" s="329">
        <v>4200</v>
      </c>
      <c r="I57" s="230">
        <v>5520.3</v>
      </c>
      <c r="J57" s="308">
        <f t="shared" si="8"/>
        <v>131.43571428571431</v>
      </c>
      <c r="K57" s="131">
        <v>2492</v>
      </c>
      <c r="L57" s="90">
        <f t="shared" si="9"/>
        <v>3028.3</v>
      </c>
      <c r="M57" s="97">
        <f t="shared" si="10"/>
        <v>37.146221653993678</v>
      </c>
      <c r="N57" s="75">
        <f t="shared" si="11"/>
        <v>15.520368303571427</v>
      </c>
      <c r="O57" s="141">
        <f t="shared" si="7"/>
        <v>21.625853350422251</v>
      </c>
      <c r="P57" s="116"/>
      <c r="Q57" s="13" t="s">
        <v>160</v>
      </c>
    </row>
    <row r="58" spans="1:17" s="1" customFormat="1" ht="15.75" x14ac:dyDescent="0.25">
      <c r="A58" s="100">
        <f t="shared" si="5"/>
        <v>337.09500000000003</v>
      </c>
      <c r="B58" s="210" t="s">
        <v>57</v>
      </c>
      <c r="C58" s="206">
        <v>361.52134999999998</v>
      </c>
      <c r="D58" s="195">
        <v>337.09500000000003</v>
      </c>
      <c r="E58" s="230">
        <f t="shared" si="6"/>
        <v>93.243455746112929</v>
      </c>
      <c r="F58" s="230">
        <v>342.85399999999998</v>
      </c>
      <c r="G58" s="83">
        <f t="shared" si="0"/>
        <v>-5.7589999999999577</v>
      </c>
      <c r="H58" s="329">
        <v>676.44</v>
      </c>
      <c r="I58" s="230">
        <v>938.404</v>
      </c>
      <c r="J58" s="308">
        <f t="shared" si="8"/>
        <v>138.72686417124947</v>
      </c>
      <c r="K58" s="131">
        <v>496.23099999999999</v>
      </c>
      <c r="L58" s="83">
        <f t="shared" si="9"/>
        <v>442.173</v>
      </c>
      <c r="M58" s="97">
        <f t="shared" si="10"/>
        <v>27.837968525193194</v>
      </c>
      <c r="N58" s="75">
        <f t="shared" si="11"/>
        <v>14.473536840754374</v>
      </c>
      <c r="O58" s="141">
        <f t="shared" si="7"/>
        <v>13.36443168443882</v>
      </c>
      <c r="P58" s="116"/>
      <c r="Q58" s="13" t="s">
        <v>160</v>
      </c>
    </row>
    <row r="59" spans="1:17" s="1" customFormat="1" ht="15.75" x14ac:dyDescent="0.25">
      <c r="A59" s="100">
        <f t="shared" si="5"/>
        <v>297.51</v>
      </c>
      <c r="B59" s="210" t="s">
        <v>32</v>
      </c>
      <c r="C59" s="206">
        <v>302.96523999999999</v>
      </c>
      <c r="D59" s="195">
        <v>297.51</v>
      </c>
      <c r="E59" s="230">
        <f t="shared" si="6"/>
        <v>98.199384193381391</v>
      </c>
      <c r="F59" s="230">
        <v>298.702</v>
      </c>
      <c r="G59" s="83">
        <f t="shared" si="0"/>
        <v>-1.1920000000000073</v>
      </c>
      <c r="H59" s="314">
        <v>810</v>
      </c>
      <c r="I59" s="230">
        <v>1003.586</v>
      </c>
      <c r="J59" s="308">
        <f t="shared" si="8"/>
        <v>123.89950617283951</v>
      </c>
      <c r="K59" s="131">
        <v>582.01800000000003</v>
      </c>
      <c r="L59" s="83">
        <f t="shared" si="9"/>
        <v>421.56799999999998</v>
      </c>
      <c r="M59" s="97">
        <f t="shared" si="10"/>
        <v>33.732849315989377</v>
      </c>
      <c r="N59" s="75">
        <f t="shared" si="11"/>
        <v>19.484904687615085</v>
      </c>
      <c r="O59" s="141">
        <f t="shared" si="7"/>
        <v>14.247944628374292</v>
      </c>
      <c r="P59" s="116"/>
      <c r="Q59" s="13" t="s">
        <v>160</v>
      </c>
    </row>
    <row r="60" spans="1:17" s="1" customFormat="1" ht="15.75" x14ac:dyDescent="0.25">
      <c r="A60" s="100">
        <f t="shared" si="5"/>
        <v>231.69900000000001</v>
      </c>
      <c r="B60" s="210" t="s">
        <v>60</v>
      </c>
      <c r="C60" s="206">
        <v>231.6986</v>
      </c>
      <c r="D60" s="195">
        <v>231.69900000000001</v>
      </c>
      <c r="E60" s="230">
        <f t="shared" si="6"/>
        <v>100.00017263807376</v>
      </c>
      <c r="F60" s="230">
        <v>207.51499999999999</v>
      </c>
      <c r="G60" s="83">
        <f t="shared" si="0"/>
        <v>24.184000000000026</v>
      </c>
      <c r="H60" s="308">
        <v>296.74</v>
      </c>
      <c r="I60" s="230">
        <v>498.06</v>
      </c>
      <c r="J60" s="308">
        <f t="shared" si="8"/>
        <v>167.84390375412818</v>
      </c>
      <c r="K60" s="131">
        <v>279.31299999999999</v>
      </c>
      <c r="L60" s="83">
        <f t="shared" si="9"/>
        <v>218.74700000000001</v>
      </c>
      <c r="M60" s="97">
        <f t="shared" si="10"/>
        <v>21.495992645630754</v>
      </c>
      <c r="N60" s="75">
        <f t="shared" si="11"/>
        <v>13.45989446546033</v>
      </c>
      <c r="O60" s="141">
        <f t="shared" si="7"/>
        <v>8.0360981801704234</v>
      </c>
      <c r="P60" s="116"/>
      <c r="Q60" s="13" t="s">
        <v>160</v>
      </c>
    </row>
    <row r="61" spans="1:17" s="1" customFormat="1" ht="15.75" x14ac:dyDescent="0.25">
      <c r="A61" s="100">
        <f t="shared" si="5"/>
        <v>309.238</v>
      </c>
      <c r="B61" s="210" t="s">
        <v>33</v>
      </c>
      <c r="C61" s="206">
        <v>321.96364999999997</v>
      </c>
      <c r="D61" s="195">
        <v>309.238</v>
      </c>
      <c r="E61" s="230">
        <f t="shared" si="6"/>
        <v>96.047488590715133</v>
      </c>
      <c r="F61" s="230">
        <v>303.2</v>
      </c>
      <c r="G61" s="83">
        <f t="shared" si="0"/>
        <v>6.0380000000000109</v>
      </c>
      <c r="H61" s="308">
        <v>585.35</v>
      </c>
      <c r="I61" s="230">
        <v>825.77800000000002</v>
      </c>
      <c r="J61" s="308">
        <f t="shared" si="8"/>
        <v>141.07422909370462</v>
      </c>
      <c r="K61" s="131">
        <v>578.1</v>
      </c>
      <c r="L61" s="83">
        <f t="shared" si="9"/>
        <v>247.678</v>
      </c>
      <c r="M61" s="97">
        <f t="shared" si="10"/>
        <v>26.703639268136516</v>
      </c>
      <c r="N61" s="75">
        <f t="shared" si="11"/>
        <v>19.066622691292878</v>
      </c>
      <c r="O61" s="141">
        <f t="shared" si="7"/>
        <v>7.6370165768436387</v>
      </c>
      <c r="P61" s="116"/>
      <c r="Q61" s="13" t="s">
        <v>160</v>
      </c>
    </row>
    <row r="62" spans="1:17" s="1" customFormat="1" ht="15.75" x14ac:dyDescent="0.25">
      <c r="A62" s="100">
        <f t="shared" si="5"/>
        <v>631.5</v>
      </c>
      <c r="B62" s="210" t="s">
        <v>95</v>
      </c>
      <c r="C62" s="206">
        <v>643.43565999999998</v>
      </c>
      <c r="D62" s="195">
        <v>631.5</v>
      </c>
      <c r="E62" s="230">
        <f t="shared" si="6"/>
        <v>98.145011111134252</v>
      </c>
      <c r="F62" s="230">
        <v>587.16700000000003</v>
      </c>
      <c r="G62" s="83">
        <f t="shared" si="0"/>
        <v>44.33299999999997</v>
      </c>
      <c r="H62" s="308">
        <v>1320</v>
      </c>
      <c r="I62" s="230">
        <v>1813.2</v>
      </c>
      <c r="J62" s="308">
        <f t="shared" si="8"/>
        <v>137.36363636363637</v>
      </c>
      <c r="K62" s="131">
        <v>1263.7</v>
      </c>
      <c r="L62" s="83">
        <f t="shared" si="9"/>
        <v>549.5</v>
      </c>
      <c r="M62" s="97">
        <f t="shared" si="10"/>
        <v>28.712589073634206</v>
      </c>
      <c r="N62" s="75">
        <f t="shared" si="11"/>
        <v>21.521986078917923</v>
      </c>
      <c r="O62" s="141">
        <f t="shared" si="7"/>
        <v>7.1906029947162828</v>
      </c>
      <c r="P62" s="116"/>
      <c r="Q62" s="13" t="s">
        <v>160</v>
      </c>
    </row>
    <row r="63" spans="1:17" s="1" customFormat="1" ht="15.75" x14ac:dyDescent="0.25">
      <c r="A63" s="100">
        <f t="shared" si="5"/>
        <v>2329.1</v>
      </c>
      <c r="B63" s="210" t="s">
        <v>34</v>
      </c>
      <c r="C63" s="206">
        <v>2392.1120000000001</v>
      </c>
      <c r="D63" s="195">
        <v>2329.1</v>
      </c>
      <c r="E63" s="230">
        <f t="shared" si="6"/>
        <v>97.365842402027994</v>
      </c>
      <c r="F63" s="230">
        <v>1943.4</v>
      </c>
      <c r="G63" s="83">
        <f t="shared" si="0"/>
        <v>385.69999999999982</v>
      </c>
      <c r="H63" s="308">
        <v>3700.0000000000009</v>
      </c>
      <c r="I63" s="230">
        <v>4139.3</v>
      </c>
      <c r="J63" s="308">
        <f t="shared" si="8"/>
        <v>111.87297297297295</v>
      </c>
      <c r="K63" s="131">
        <v>1621.4</v>
      </c>
      <c r="L63" s="83">
        <f t="shared" si="9"/>
        <v>2517.9</v>
      </c>
      <c r="M63" s="97">
        <f t="shared" si="10"/>
        <v>17.772100811472246</v>
      </c>
      <c r="N63" s="75">
        <f t="shared" si="11"/>
        <v>8.3431100133786149</v>
      </c>
      <c r="O63" s="141">
        <f t="shared" si="7"/>
        <v>9.4289907980936309</v>
      </c>
      <c r="P63" s="116"/>
      <c r="Q63" s="13" t="s">
        <v>160</v>
      </c>
    </row>
    <row r="64" spans="1:17" s="1" customFormat="1" ht="15.75" x14ac:dyDescent="0.25">
      <c r="A64" s="100">
        <f t="shared" si="5"/>
        <v>831.2</v>
      </c>
      <c r="B64" s="210" t="s">
        <v>35</v>
      </c>
      <c r="C64" s="206">
        <v>858.41313500000001</v>
      </c>
      <c r="D64" s="195">
        <v>831.2</v>
      </c>
      <c r="E64" s="230">
        <f t="shared" si="6"/>
        <v>96.829832409309532</v>
      </c>
      <c r="F64" s="230">
        <v>846.8</v>
      </c>
      <c r="G64" s="84">
        <f t="shared" si="0"/>
        <v>-15.599999999999909</v>
      </c>
      <c r="H64" s="309">
        <v>2172.8999999999996</v>
      </c>
      <c r="I64" s="230">
        <v>3329.2</v>
      </c>
      <c r="J64" s="308">
        <f t="shared" si="8"/>
        <v>153.21459800266925</v>
      </c>
      <c r="K64" s="131">
        <v>2390.5</v>
      </c>
      <c r="L64" s="84">
        <f t="shared" si="9"/>
        <v>938.69999999999982</v>
      </c>
      <c r="M64" s="97">
        <f t="shared" si="10"/>
        <v>40.052935514918182</v>
      </c>
      <c r="N64" s="75">
        <f t="shared" si="11"/>
        <v>28.22980632971186</v>
      </c>
      <c r="O64" s="141">
        <f t="shared" si="7"/>
        <v>11.823129185206323</v>
      </c>
      <c r="P64" s="116"/>
      <c r="Q64" s="13" t="s">
        <v>160</v>
      </c>
    </row>
    <row r="65" spans="1:17" s="1" customFormat="1" ht="15.75" x14ac:dyDescent="0.25">
      <c r="A65" s="100">
        <f t="shared" si="5"/>
        <v>1106.8</v>
      </c>
      <c r="B65" s="205" t="s">
        <v>36</v>
      </c>
      <c r="C65" s="206">
        <v>1160.671795</v>
      </c>
      <c r="D65" s="195">
        <v>1106.8</v>
      </c>
      <c r="E65" s="230">
        <f t="shared" si="6"/>
        <v>95.358567750842951</v>
      </c>
      <c r="F65" s="230">
        <v>1117.4770000000001</v>
      </c>
      <c r="G65" s="83">
        <f t="shared" si="0"/>
        <v>-10.677000000000135</v>
      </c>
      <c r="H65" s="308">
        <v>2350</v>
      </c>
      <c r="I65" s="230">
        <v>3522.1</v>
      </c>
      <c r="J65" s="308">
        <f t="shared" si="8"/>
        <v>149.87659574468083</v>
      </c>
      <c r="K65" s="131">
        <v>2000.5</v>
      </c>
      <c r="L65" s="83">
        <f t="shared" si="9"/>
        <v>1521.6</v>
      </c>
      <c r="M65" s="95">
        <f t="shared" si="10"/>
        <v>31.822370798698955</v>
      </c>
      <c r="N65" s="75">
        <f t="shared" si="11"/>
        <v>17.901934446972955</v>
      </c>
      <c r="O65" s="141">
        <f t="shared" si="7"/>
        <v>13.920436351726</v>
      </c>
      <c r="P65" s="116"/>
      <c r="Q65" s="13" t="s">
        <v>160</v>
      </c>
    </row>
    <row r="66" spans="1:17" s="1" customFormat="1" ht="15.75" x14ac:dyDescent="0.25">
      <c r="A66" s="100">
        <f t="shared" si="5"/>
        <v>2130.4</v>
      </c>
      <c r="B66" s="210" t="s">
        <v>37</v>
      </c>
      <c r="C66" s="206">
        <v>2247.9216999999999</v>
      </c>
      <c r="D66" s="195">
        <v>2130.4</v>
      </c>
      <c r="E66" s="230">
        <f t="shared" si="6"/>
        <v>94.771984273295658</v>
      </c>
      <c r="F66" s="230">
        <v>2188.3150000000001</v>
      </c>
      <c r="G66" s="83">
        <f t="shared" si="0"/>
        <v>-57.914999999999964</v>
      </c>
      <c r="H66" s="308">
        <v>4333.8999999999996</v>
      </c>
      <c r="I66" s="230">
        <v>6570.5569999999998</v>
      </c>
      <c r="J66" s="308">
        <f t="shared" si="8"/>
        <v>151.60841274602552</v>
      </c>
      <c r="K66" s="131">
        <v>3911.9059999999999</v>
      </c>
      <c r="L66" s="83">
        <f t="shared" si="9"/>
        <v>2658.6509999999998</v>
      </c>
      <c r="M66" s="95">
        <f t="shared" si="10"/>
        <v>30.841893541119035</v>
      </c>
      <c r="N66" s="75">
        <f t="shared" si="11"/>
        <v>17.876338644116593</v>
      </c>
      <c r="O66" s="141">
        <f t="shared" si="7"/>
        <v>12.965554897002441</v>
      </c>
      <c r="P66" s="116"/>
      <c r="Q66" s="13" t="s">
        <v>160</v>
      </c>
    </row>
    <row r="67" spans="1:17" s="1" customFormat="1" ht="15.75" x14ac:dyDescent="0.25">
      <c r="A67" s="100">
        <f t="shared" si="5"/>
        <v>623.09400000000005</v>
      </c>
      <c r="B67" s="210" t="s">
        <v>38</v>
      </c>
      <c r="C67" s="206">
        <v>632.61749999999995</v>
      </c>
      <c r="D67" s="195">
        <v>623.09400000000005</v>
      </c>
      <c r="E67" s="230">
        <f t="shared" si="6"/>
        <v>98.494587961920132</v>
      </c>
      <c r="F67" s="230">
        <v>644.79200000000003</v>
      </c>
      <c r="G67" s="83">
        <f t="shared" si="0"/>
        <v>-21.697999999999979</v>
      </c>
      <c r="H67" s="308">
        <v>1056.05</v>
      </c>
      <c r="I67" s="230">
        <v>2215.451</v>
      </c>
      <c r="J67" s="308">
        <f t="shared" si="8"/>
        <v>209.78656313621516</v>
      </c>
      <c r="K67" s="131">
        <v>1368.021</v>
      </c>
      <c r="L67" s="83">
        <f t="shared" si="9"/>
        <v>847.43000000000006</v>
      </c>
      <c r="M67" s="95">
        <f t="shared" si="10"/>
        <v>35.555646499565071</v>
      </c>
      <c r="N67" s="75">
        <f t="shared" si="11"/>
        <v>21.216469807317708</v>
      </c>
      <c r="O67" s="141">
        <f t="shared" si="7"/>
        <v>14.339176692247364</v>
      </c>
      <c r="P67" s="116"/>
      <c r="Q67" s="13" t="s">
        <v>160</v>
      </c>
    </row>
    <row r="68" spans="1:17" s="13" customFormat="1" ht="15.75" x14ac:dyDescent="0.25">
      <c r="A68" s="100">
        <f t="shared" si="5"/>
        <v>3364.1559999999999</v>
      </c>
      <c r="B68" s="211" t="s">
        <v>138</v>
      </c>
      <c r="C68" s="209">
        <v>3395.9024450000002</v>
      </c>
      <c r="D68" s="196">
        <f>SUM(D69:D74)</f>
        <v>3364.1559999999999</v>
      </c>
      <c r="E68" s="237">
        <f t="shared" si="6"/>
        <v>99.065154387849319</v>
      </c>
      <c r="F68" s="229">
        <f>SUM(F69:F74)</f>
        <v>3183.7469999999998</v>
      </c>
      <c r="G68" s="104">
        <f t="shared" si="0"/>
        <v>180.40900000000011</v>
      </c>
      <c r="H68" s="315">
        <v>5681.3</v>
      </c>
      <c r="I68" s="319">
        <f>SUM(I69:I74)</f>
        <v>7411.2980000000007</v>
      </c>
      <c r="J68" s="351">
        <f t="shared" si="8"/>
        <v>130.45074190766201</v>
      </c>
      <c r="K68" s="229">
        <f>SUM(K69:K74)</f>
        <v>3978.4169999999999</v>
      </c>
      <c r="L68" s="104">
        <f t="shared" si="9"/>
        <v>3432.8810000000008</v>
      </c>
      <c r="M68" s="102">
        <f t="shared" si="10"/>
        <v>22.030185282727675</v>
      </c>
      <c r="N68" s="103">
        <f t="shared" si="11"/>
        <v>12.496021197664263</v>
      </c>
      <c r="O68" s="127">
        <f t="shared" si="7"/>
        <v>9.5341640850634128</v>
      </c>
      <c r="P68" s="116"/>
      <c r="Q68" s="13" t="s">
        <v>160</v>
      </c>
    </row>
    <row r="69" spans="1:17" s="1" customFormat="1" ht="15.75" x14ac:dyDescent="0.25">
      <c r="A69" s="100">
        <f t="shared" si="5"/>
        <v>998.68499999999995</v>
      </c>
      <c r="B69" s="210" t="s">
        <v>96</v>
      </c>
      <c r="C69" s="206">
        <v>998.68496000000005</v>
      </c>
      <c r="D69" s="195">
        <v>998.68499999999995</v>
      </c>
      <c r="E69" s="230">
        <f t="shared" si="6"/>
        <v>100.00000400526707</v>
      </c>
      <c r="F69" s="230">
        <v>962.74800000000005</v>
      </c>
      <c r="G69" s="83">
        <f t="shared" ref="G69:G101" si="12">IFERROR(D69-F69,"")</f>
        <v>35.936999999999898</v>
      </c>
      <c r="H69" s="308">
        <v>1636.4</v>
      </c>
      <c r="I69" s="230">
        <v>2270.6</v>
      </c>
      <c r="J69" s="308">
        <f t="shared" ref="J69:J100" si="13">IFERROR(I69/H69*100,"")</f>
        <v>138.75580542654606</v>
      </c>
      <c r="K69" s="131">
        <v>1056.5509999999999</v>
      </c>
      <c r="L69" s="83">
        <f t="shared" ref="L69:L100" si="14">IFERROR(I69-K69,"")</f>
        <v>1214.049</v>
      </c>
      <c r="M69" s="97">
        <f t="shared" ref="M69:M101" si="15">IFERROR(IF(D69&gt;0,I69/D69*10,""),"")</f>
        <v>22.735897705482706</v>
      </c>
      <c r="N69" s="75">
        <f t="shared" ref="N69:N101" si="16">IFERROR(IF(F69&gt;0,K69/F69*10,""),"")</f>
        <v>10.974325576370971</v>
      </c>
      <c r="O69" s="141">
        <f t="shared" si="7"/>
        <v>11.761572129111736</v>
      </c>
      <c r="P69" s="116"/>
      <c r="Q69" s="13" t="s">
        <v>160</v>
      </c>
    </row>
    <row r="70" spans="1:17" s="1" customFormat="1" ht="15.75" x14ac:dyDescent="0.25">
      <c r="A70" s="100">
        <f t="shared" ref="A70:A101" si="17">IF(OR(D70="",D70=0),"x",D70)</f>
        <v>326.27100000000002</v>
      </c>
      <c r="B70" s="212" t="s">
        <v>39</v>
      </c>
      <c r="C70" s="206">
        <v>355.99770000000001</v>
      </c>
      <c r="D70" s="195">
        <v>326.27100000000002</v>
      </c>
      <c r="E70" s="230">
        <f t="shared" ref="E70:E101" si="18">IFERROR(D70/C70*100,0)</f>
        <v>91.649749422538406</v>
      </c>
      <c r="F70" s="230">
        <v>308.35199999999998</v>
      </c>
      <c r="G70" s="83">
        <f t="shared" si="12"/>
        <v>17.91900000000004</v>
      </c>
      <c r="H70" s="308">
        <v>687.2</v>
      </c>
      <c r="I70" s="230">
        <v>930.298</v>
      </c>
      <c r="J70" s="308">
        <f t="shared" si="13"/>
        <v>135.37514551804423</v>
      </c>
      <c r="K70" s="131">
        <v>546.14200000000005</v>
      </c>
      <c r="L70" s="83">
        <f t="shared" si="14"/>
        <v>384.15599999999995</v>
      </c>
      <c r="M70" s="97">
        <f t="shared" si="15"/>
        <v>28.513045903558698</v>
      </c>
      <c r="N70" s="75">
        <f t="shared" si="16"/>
        <v>17.711641241178913</v>
      </c>
      <c r="O70" s="141">
        <f t="shared" ref="O70:O101" si="19">IFERROR(M70-N70,0)</f>
        <v>10.801404662379785</v>
      </c>
      <c r="P70" s="116"/>
      <c r="Q70" s="13" t="s">
        <v>160</v>
      </c>
    </row>
    <row r="71" spans="1:17" s="1" customFormat="1" ht="15.75" x14ac:dyDescent="0.25">
      <c r="A71" s="100">
        <f t="shared" si="17"/>
        <v>711</v>
      </c>
      <c r="B71" s="210" t="s">
        <v>40</v>
      </c>
      <c r="C71" s="206">
        <v>712.2867</v>
      </c>
      <c r="D71" s="195">
        <v>711</v>
      </c>
      <c r="E71" s="230">
        <f t="shared" si="18"/>
        <v>99.819356447340652</v>
      </c>
      <c r="F71" s="230">
        <v>690.54700000000003</v>
      </c>
      <c r="G71" s="83">
        <f t="shared" si="12"/>
        <v>20.452999999999975</v>
      </c>
      <c r="H71" s="308">
        <v>1416.1</v>
      </c>
      <c r="I71" s="230">
        <v>2029.3</v>
      </c>
      <c r="J71" s="308">
        <f t="shared" si="13"/>
        <v>143.30202669303017</v>
      </c>
      <c r="K71" s="131">
        <v>1255.124</v>
      </c>
      <c r="L71" s="83">
        <f t="shared" si="14"/>
        <v>774.17599999999993</v>
      </c>
      <c r="M71" s="97">
        <f t="shared" si="15"/>
        <v>28.541490857946556</v>
      </c>
      <c r="N71" s="75">
        <f t="shared" si="16"/>
        <v>18.175793972025076</v>
      </c>
      <c r="O71" s="141">
        <f t="shared" si="19"/>
        <v>10.36569688592148</v>
      </c>
      <c r="P71" s="116"/>
      <c r="Q71" s="13" t="s">
        <v>160</v>
      </c>
    </row>
    <row r="72" spans="1:17" s="1" customFormat="1" ht="15.75" hidden="1" x14ac:dyDescent="0.25">
      <c r="A72" s="100" t="str">
        <f t="shared" si="17"/>
        <v>x</v>
      </c>
      <c r="B72" s="210" t="s">
        <v>136</v>
      </c>
      <c r="C72" s="206">
        <v>712.2867</v>
      </c>
      <c r="D72" s="195" t="s">
        <v>136</v>
      </c>
      <c r="E72" s="230">
        <f t="shared" si="18"/>
        <v>0</v>
      </c>
      <c r="F72" s="230" t="s">
        <v>136</v>
      </c>
      <c r="G72" s="83" t="str">
        <f t="shared" si="12"/>
        <v/>
      </c>
      <c r="H72" s="308"/>
      <c r="I72" s="230" t="s">
        <v>136</v>
      </c>
      <c r="J72" s="308" t="str">
        <f t="shared" si="13"/>
        <v/>
      </c>
      <c r="K72" s="131" t="s">
        <v>136</v>
      </c>
      <c r="L72" s="83" t="str">
        <f t="shared" si="14"/>
        <v/>
      </c>
      <c r="M72" s="97" t="str">
        <f t="shared" si="15"/>
        <v/>
      </c>
      <c r="N72" s="75" t="str">
        <f t="shared" si="16"/>
        <v/>
      </c>
      <c r="O72" s="141">
        <f t="shared" si="19"/>
        <v>0</v>
      </c>
      <c r="P72" s="116"/>
      <c r="Q72" s="13" t="s">
        <v>160</v>
      </c>
    </row>
    <row r="73" spans="1:17" s="1" customFormat="1" ht="15.75" hidden="1" x14ac:dyDescent="0.25">
      <c r="A73" s="100" t="str">
        <f t="shared" si="17"/>
        <v>x</v>
      </c>
      <c r="B73" s="210" t="s">
        <v>136</v>
      </c>
      <c r="C73" s="206"/>
      <c r="D73" s="195" t="s">
        <v>136</v>
      </c>
      <c r="E73" s="230">
        <f t="shared" si="18"/>
        <v>0</v>
      </c>
      <c r="F73" s="230" t="s">
        <v>136</v>
      </c>
      <c r="G73" s="83" t="str">
        <f t="shared" si="12"/>
        <v/>
      </c>
      <c r="H73" s="308"/>
      <c r="I73" s="230" t="s">
        <v>136</v>
      </c>
      <c r="J73" s="308" t="str">
        <f t="shared" si="13"/>
        <v/>
      </c>
      <c r="K73" s="131" t="s">
        <v>136</v>
      </c>
      <c r="L73" s="83" t="str">
        <f t="shared" si="14"/>
        <v/>
      </c>
      <c r="M73" s="97" t="str">
        <f t="shared" si="15"/>
        <v/>
      </c>
      <c r="N73" s="75" t="str">
        <f t="shared" si="16"/>
        <v/>
      </c>
      <c r="O73" s="141">
        <f t="shared" si="19"/>
        <v>0</v>
      </c>
      <c r="P73" s="116"/>
      <c r="Q73" s="13" t="s">
        <v>160</v>
      </c>
    </row>
    <row r="74" spans="1:17" s="1" customFormat="1" ht="15.75" x14ac:dyDescent="0.25">
      <c r="A74" s="100">
        <f t="shared" si="17"/>
        <v>1328.2</v>
      </c>
      <c r="B74" s="210" t="s">
        <v>41</v>
      </c>
      <c r="C74" s="206">
        <v>1328.9330849999999</v>
      </c>
      <c r="D74" s="195">
        <v>1328.2</v>
      </c>
      <c r="E74" s="230">
        <f t="shared" si="18"/>
        <v>99.944836575424716</v>
      </c>
      <c r="F74" s="230">
        <v>1222.0999999999999</v>
      </c>
      <c r="G74" s="83">
        <f t="shared" si="12"/>
        <v>106.10000000000014</v>
      </c>
      <c r="H74" s="308">
        <v>1941.6</v>
      </c>
      <c r="I74" s="230">
        <v>2181.1</v>
      </c>
      <c r="J74" s="308">
        <f t="shared" si="13"/>
        <v>112.33518747424804</v>
      </c>
      <c r="K74" s="131">
        <v>1120.5999999999999</v>
      </c>
      <c r="L74" s="83">
        <f t="shared" si="14"/>
        <v>1060.5</v>
      </c>
      <c r="M74" s="97">
        <f t="shared" si="15"/>
        <v>16.421472669778648</v>
      </c>
      <c r="N74" s="75">
        <f t="shared" si="16"/>
        <v>9.1694624007855339</v>
      </c>
      <c r="O74" s="141">
        <f t="shared" si="19"/>
        <v>7.2520102689931143</v>
      </c>
      <c r="P74" s="116"/>
      <c r="Q74" s="13" t="s">
        <v>160</v>
      </c>
    </row>
    <row r="75" spans="1:17" s="13" customFormat="1" ht="15.75" x14ac:dyDescent="0.25">
      <c r="A75" s="100">
        <f t="shared" si="17"/>
        <v>9095.4560000000001</v>
      </c>
      <c r="B75" s="208" t="s">
        <v>42</v>
      </c>
      <c r="C75" s="209">
        <v>9157.8703621000004</v>
      </c>
      <c r="D75" s="196">
        <f>SUM(D76:D88)</f>
        <v>9095.4560000000001</v>
      </c>
      <c r="E75" s="237">
        <f t="shared" si="18"/>
        <v>99.318462048138372</v>
      </c>
      <c r="F75" s="231">
        <f>SUM(F76:F88)</f>
        <v>8909.9470000000001</v>
      </c>
      <c r="G75" s="98">
        <f t="shared" si="12"/>
        <v>185.50900000000001</v>
      </c>
      <c r="H75" s="236">
        <v>15332.475937333333</v>
      </c>
      <c r="I75" s="237">
        <f>SUM(I76:I88)</f>
        <v>19136.569999999996</v>
      </c>
      <c r="J75" s="351">
        <f t="shared" si="13"/>
        <v>124.81069644729723</v>
      </c>
      <c r="K75" s="229">
        <f>SUM(K76:K88)</f>
        <v>18669.451999999997</v>
      </c>
      <c r="L75" s="82">
        <f t="shared" si="14"/>
        <v>467.11799999999857</v>
      </c>
      <c r="M75" s="71">
        <f t="shared" si="15"/>
        <v>21.039703781756511</v>
      </c>
      <c r="N75" s="73">
        <f t="shared" si="16"/>
        <v>20.95349388722514</v>
      </c>
      <c r="O75" s="98">
        <f t="shared" si="19"/>
        <v>8.6209894531371845E-2</v>
      </c>
      <c r="P75" s="116"/>
      <c r="Q75" s="13" t="s">
        <v>160</v>
      </c>
    </row>
    <row r="76" spans="1:17" s="1" customFormat="1" ht="15.75" x14ac:dyDescent="0.25">
      <c r="A76" s="100">
        <f t="shared" si="17"/>
        <v>7</v>
      </c>
      <c r="B76" s="210" t="s">
        <v>139</v>
      </c>
      <c r="C76" s="206">
        <v>7.4761499999999996</v>
      </c>
      <c r="D76" s="195">
        <v>7</v>
      </c>
      <c r="E76" s="230">
        <f t="shared" si="18"/>
        <v>93.631080168268426</v>
      </c>
      <c r="F76" s="230">
        <v>6.8019999999999996</v>
      </c>
      <c r="G76" s="84">
        <f t="shared" si="12"/>
        <v>0.1980000000000004</v>
      </c>
      <c r="H76" s="309">
        <v>8.6</v>
      </c>
      <c r="I76" s="230">
        <v>10.977</v>
      </c>
      <c r="J76" s="308">
        <f t="shared" si="13"/>
        <v>127.63953488372093</v>
      </c>
      <c r="K76" s="131">
        <v>11.333</v>
      </c>
      <c r="L76" s="84">
        <f t="shared" si="14"/>
        <v>-0.35599999999999987</v>
      </c>
      <c r="M76" s="97">
        <f t="shared" si="15"/>
        <v>15.681428571428572</v>
      </c>
      <c r="N76" s="75">
        <f t="shared" si="16"/>
        <v>16.6612760952661</v>
      </c>
      <c r="O76" s="141">
        <f t="shared" si="19"/>
        <v>-0.97984752383752749</v>
      </c>
      <c r="P76" s="116"/>
      <c r="Q76" s="13" t="s">
        <v>160</v>
      </c>
    </row>
    <row r="77" spans="1:17" s="1" customFormat="1" ht="15.75" x14ac:dyDescent="0.25">
      <c r="A77" s="100">
        <f t="shared" si="17"/>
        <v>11.17</v>
      </c>
      <c r="B77" s="210" t="s">
        <v>140</v>
      </c>
      <c r="C77" s="206">
        <v>21.009899999999998</v>
      </c>
      <c r="D77" s="195">
        <v>11.17</v>
      </c>
      <c r="E77" s="230">
        <f t="shared" si="18"/>
        <v>53.165412496013786</v>
      </c>
      <c r="F77" s="230">
        <v>18.001000000000001</v>
      </c>
      <c r="G77" s="84">
        <f t="shared" si="12"/>
        <v>-6.8310000000000013</v>
      </c>
      <c r="H77" s="309"/>
      <c r="I77" s="230">
        <v>11</v>
      </c>
      <c r="J77" s="308" t="str">
        <f t="shared" si="13"/>
        <v/>
      </c>
      <c r="K77" s="131">
        <v>20.262</v>
      </c>
      <c r="L77" s="84">
        <f t="shared" si="14"/>
        <v>-9.2620000000000005</v>
      </c>
      <c r="M77" s="97">
        <f t="shared" si="15"/>
        <v>9.8478066248880936</v>
      </c>
      <c r="N77" s="75">
        <f t="shared" si="16"/>
        <v>11.256041331037164</v>
      </c>
      <c r="O77" s="141">
        <f t="shared" si="19"/>
        <v>-1.4082347061490701</v>
      </c>
      <c r="P77" s="116"/>
      <c r="Q77" s="13" t="s">
        <v>160</v>
      </c>
    </row>
    <row r="78" spans="1:17" s="1" customFormat="1" ht="15.75" x14ac:dyDescent="0.25">
      <c r="A78" s="100">
        <f t="shared" si="17"/>
        <v>83.513000000000005</v>
      </c>
      <c r="B78" s="210" t="s">
        <v>141</v>
      </c>
      <c r="C78" s="206">
        <v>89.910700000000006</v>
      </c>
      <c r="D78" s="195">
        <v>83.513000000000005</v>
      </c>
      <c r="E78" s="230">
        <f t="shared" si="18"/>
        <v>92.884384172295398</v>
      </c>
      <c r="F78" s="230">
        <v>82.26</v>
      </c>
      <c r="G78" s="83">
        <f t="shared" si="12"/>
        <v>1.2530000000000001</v>
      </c>
      <c r="H78" s="308">
        <v>145.6</v>
      </c>
      <c r="I78" s="230">
        <v>151.25</v>
      </c>
      <c r="J78" s="308">
        <f t="shared" si="13"/>
        <v>103.8804945054945</v>
      </c>
      <c r="K78" s="131">
        <v>173.09</v>
      </c>
      <c r="L78" s="83">
        <f t="shared" si="14"/>
        <v>-21.840000000000003</v>
      </c>
      <c r="M78" s="97">
        <f t="shared" si="15"/>
        <v>18.110952785793828</v>
      </c>
      <c r="N78" s="75">
        <f t="shared" si="16"/>
        <v>21.041818623875518</v>
      </c>
      <c r="O78" s="141">
        <f t="shared" si="19"/>
        <v>-2.9308658380816901</v>
      </c>
      <c r="P78" s="116"/>
      <c r="Q78" s="13" t="s">
        <v>160</v>
      </c>
    </row>
    <row r="79" spans="1:17" s="1" customFormat="1" ht="15.75" x14ac:dyDescent="0.25">
      <c r="A79" s="100">
        <f t="shared" si="17"/>
        <v>3349.8440000000001</v>
      </c>
      <c r="B79" s="210" t="s">
        <v>43</v>
      </c>
      <c r="C79" s="206">
        <v>3349.8443029999999</v>
      </c>
      <c r="D79" s="195">
        <v>3349.8440000000001</v>
      </c>
      <c r="E79" s="230">
        <f t="shared" si="18"/>
        <v>99.999990954803494</v>
      </c>
      <c r="F79" s="230">
        <v>3218.933</v>
      </c>
      <c r="G79" s="83">
        <f t="shared" si="12"/>
        <v>130.91100000000006</v>
      </c>
      <c r="H79" s="308">
        <v>4421.3999999999996</v>
      </c>
      <c r="I79" s="230">
        <v>5948.6</v>
      </c>
      <c r="J79" s="308">
        <f t="shared" si="13"/>
        <v>134.54109558058536</v>
      </c>
      <c r="K79" s="131">
        <v>5900.7</v>
      </c>
      <c r="L79" s="83">
        <f t="shared" si="14"/>
        <v>47.900000000000546</v>
      </c>
      <c r="M79" s="97">
        <f t="shared" si="15"/>
        <v>17.757841857710389</v>
      </c>
      <c r="N79" s="75">
        <f t="shared" si="16"/>
        <v>18.331229634167595</v>
      </c>
      <c r="O79" s="141">
        <f t="shared" si="19"/>
        <v>-0.5733877764572064</v>
      </c>
      <c r="P79" s="116"/>
      <c r="Q79" s="13" t="s">
        <v>160</v>
      </c>
    </row>
    <row r="80" spans="1:17" s="1" customFormat="1" ht="15.75" x14ac:dyDescent="0.25">
      <c r="A80" s="100">
        <f t="shared" si="17"/>
        <v>945.81299999999999</v>
      </c>
      <c r="B80" s="210" t="s">
        <v>44</v>
      </c>
      <c r="C80" s="206">
        <v>958.23496</v>
      </c>
      <c r="D80" s="195">
        <v>945.81299999999999</v>
      </c>
      <c r="E80" s="230">
        <f t="shared" si="18"/>
        <v>98.703662408643495</v>
      </c>
      <c r="F80" s="230">
        <v>924.42899999999997</v>
      </c>
      <c r="G80" s="83">
        <f t="shared" si="12"/>
        <v>21.384000000000015</v>
      </c>
      <c r="H80" s="308">
        <v>2552.4959373333331</v>
      </c>
      <c r="I80" s="230">
        <v>3217.29</v>
      </c>
      <c r="J80" s="308">
        <f t="shared" si="13"/>
        <v>126.0448627143045</v>
      </c>
      <c r="K80" s="131">
        <v>2914.9929999999999</v>
      </c>
      <c r="L80" s="83">
        <f t="shared" si="14"/>
        <v>302.29700000000003</v>
      </c>
      <c r="M80" s="97">
        <f t="shared" si="15"/>
        <v>34.016132152973157</v>
      </c>
      <c r="N80" s="75">
        <f t="shared" si="16"/>
        <v>31.532903013644102</v>
      </c>
      <c r="O80" s="141">
        <f t="shared" si="19"/>
        <v>2.4832291393290546</v>
      </c>
      <c r="P80" s="116"/>
      <c r="Q80" s="13" t="s">
        <v>160</v>
      </c>
    </row>
    <row r="81" spans="1:17" s="1" customFormat="1" ht="15.75" hidden="1" x14ac:dyDescent="0.25">
      <c r="A81" s="100" t="str">
        <f t="shared" si="17"/>
        <v>x</v>
      </c>
      <c r="B81" s="210" t="s">
        <v>136</v>
      </c>
      <c r="C81" s="206"/>
      <c r="D81" s="195" t="s">
        <v>136</v>
      </c>
      <c r="E81" s="230">
        <f t="shared" si="18"/>
        <v>0</v>
      </c>
      <c r="F81" s="230" t="s">
        <v>136</v>
      </c>
      <c r="G81" s="83" t="str">
        <f t="shared" si="12"/>
        <v/>
      </c>
      <c r="H81" s="308"/>
      <c r="I81" s="230" t="s">
        <v>136</v>
      </c>
      <c r="J81" s="308" t="str">
        <f t="shared" si="13"/>
        <v/>
      </c>
      <c r="K81" s="131" t="s">
        <v>136</v>
      </c>
      <c r="L81" s="83" t="str">
        <f t="shared" si="14"/>
        <v/>
      </c>
      <c r="M81" s="97" t="str">
        <f t="shared" si="15"/>
        <v/>
      </c>
      <c r="N81" s="75" t="str">
        <f t="shared" si="16"/>
        <v/>
      </c>
      <c r="O81" s="141">
        <f t="shared" si="19"/>
        <v>0</v>
      </c>
      <c r="P81" s="116"/>
      <c r="Q81" s="13" t="s">
        <v>160</v>
      </c>
    </row>
    <row r="82" spans="1:17" s="1" customFormat="1" ht="15.75" hidden="1" x14ac:dyDescent="0.25">
      <c r="A82" s="100" t="str">
        <f t="shared" si="17"/>
        <v>x</v>
      </c>
      <c r="B82" s="210" t="s">
        <v>136</v>
      </c>
      <c r="C82" s="206"/>
      <c r="D82" s="195" t="s">
        <v>136</v>
      </c>
      <c r="E82" s="230">
        <f t="shared" si="18"/>
        <v>0</v>
      </c>
      <c r="F82" s="230" t="s">
        <v>136</v>
      </c>
      <c r="G82" s="83" t="str">
        <f t="shared" si="12"/>
        <v/>
      </c>
      <c r="H82" s="308"/>
      <c r="I82" s="230" t="s">
        <v>136</v>
      </c>
      <c r="J82" s="308" t="str">
        <f t="shared" si="13"/>
        <v/>
      </c>
      <c r="K82" s="131" t="s">
        <v>136</v>
      </c>
      <c r="L82" s="83" t="str">
        <f t="shared" si="14"/>
        <v/>
      </c>
      <c r="M82" s="97" t="str">
        <f t="shared" si="15"/>
        <v/>
      </c>
      <c r="N82" s="75" t="str">
        <f t="shared" si="16"/>
        <v/>
      </c>
      <c r="O82" s="141">
        <f t="shared" si="19"/>
        <v>0</v>
      </c>
      <c r="P82" s="116"/>
      <c r="Q82" s="13" t="s">
        <v>160</v>
      </c>
    </row>
    <row r="83" spans="1:17" s="1" customFormat="1" ht="15.75" x14ac:dyDescent="0.25">
      <c r="A83" s="100">
        <f t="shared" si="17"/>
        <v>398.51</v>
      </c>
      <c r="B83" s="210" t="s">
        <v>45</v>
      </c>
      <c r="C83" s="206">
        <v>403.26600000000002</v>
      </c>
      <c r="D83" s="195">
        <v>398.51</v>
      </c>
      <c r="E83" s="230">
        <f t="shared" si="18"/>
        <v>98.820629559645496</v>
      </c>
      <c r="F83" s="230">
        <v>408.37700000000001</v>
      </c>
      <c r="G83" s="83">
        <f t="shared" si="12"/>
        <v>-9.8670000000000186</v>
      </c>
      <c r="H83" s="308">
        <v>905</v>
      </c>
      <c r="I83" s="230">
        <v>922.12300000000005</v>
      </c>
      <c r="J83" s="308">
        <f t="shared" si="13"/>
        <v>101.89204419889504</v>
      </c>
      <c r="K83" s="131">
        <v>890.48299999999995</v>
      </c>
      <c r="L83" s="83">
        <f t="shared" si="14"/>
        <v>31.6400000000001</v>
      </c>
      <c r="M83" s="97">
        <f t="shared" si="15"/>
        <v>23.139268776191315</v>
      </c>
      <c r="N83" s="75">
        <f t="shared" si="16"/>
        <v>21.805415094385822</v>
      </c>
      <c r="O83" s="141">
        <f t="shared" si="19"/>
        <v>1.3338536818054934</v>
      </c>
      <c r="P83" s="116"/>
      <c r="Q83" s="13" t="s">
        <v>160</v>
      </c>
    </row>
    <row r="84" spans="1:17" s="1" customFormat="1" ht="15.75" hidden="1" x14ac:dyDescent="0.25">
      <c r="A84" s="100" t="str">
        <f t="shared" si="17"/>
        <v>x</v>
      </c>
      <c r="B84" s="210" t="s">
        <v>136</v>
      </c>
      <c r="C84" s="206"/>
      <c r="D84" s="195" t="s">
        <v>136</v>
      </c>
      <c r="E84" s="230">
        <f t="shared" si="18"/>
        <v>0</v>
      </c>
      <c r="F84" s="230" t="s">
        <v>136</v>
      </c>
      <c r="G84" s="83" t="str">
        <f t="shared" si="12"/>
        <v/>
      </c>
      <c r="H84" s="308"/>
      <c r="I84" s="230" t="s">
        <v>136</v>
      </c>
      <c r="J84" s="308" t="str">
        <f t="shared" si="13"/>
        <v/>
      </c>
      <c r="K84" s="131" t="s">
        <v>136</v>
      </c>
      <c r="L84" s="83" t="str">
        <f t="shared" si="14"/>
        <v/>
      </c>
      <c r="M84" s="97" t="str">
        <f t="shared" si="15"/>
        <v/>
      </c>
      <c r="N84" s="75" t="str">
        <f t="shared" si="16"/>
        <v/>
      </c>
      <c r="O84" s="141">
        <f t="shared" si="19"/>
        <v>0</v>
      </c>
      <c r="P84" s="116"/>
      <c r="Q84" s="13" t="s">
        <v>160</v>
      </c>
    </row>
    <row r="85" spans="1:17" s="1" customFormat="1" ht="15.75" x14ac:dyDescent="0.25">
      <c r="A85" s="100">
        <f t="shared" si="17"/>
        <v>610.80999999999995</v>
      </c>
      <c r="B85" s="210" t="s">
        <v>46</v>
      </c>
      <c r="C85" s="206">
        <v>623.56182000000001</v>
      </c>
      <c r="D85" s="195">
        <v>610.80999999999995</v>
      </c>
      <c r="E85" s="230">
        <f t="shared" si="18"/>
        <v>97.955003082132237</v>
      </c>
      <c r="F85" s="230">
        <v>588.70000000000005</v>
      </c>
      <c r="G85" s="83">
        <f t="shared" si="12"/>
        <v>22.1099999999999</v>
      </c>
      <c r="H85" s="308">
        <v>1163.3</v>
      </c>
      <c r="I85" s="230">
        <v>1961.7550000000001</v>
      </c>
      <c r="J85" s="308">
        <f t="shared" si="13"/>
        <v>168.63706696466949</v>
      </c>
      <c r="K85" s="131">
        <v>1653.5129999999999</v>
      </c>
      <c r="L85" s="83">
        <f t="shared" si="14"/>
        <v>308.24200000000019</v>
      </c>
      <c r="M85" s="97">
        <f t="shared" si="15"/>
        <v>32.117270509651121</v>
      </c>
      <c r="N85" s="75">
        <f t="shared" si="16"/>
        <v>28.087531849838623</v>
      </c>
      <c r="O85" s="141">
        <f t="shared" si="19"/>
        <v>4.029738659812498</v>
      </c>
      <c r="P85" s="116"/>
      <c r="Q85" s="13" t="s">
        <v>160</v>
      </c>
    </row>
    <row r="86" spans="1:17" s="1" customFormat="1" ht="15.75" x14ac:dyDescent="0.25">
      <c r="A86" s="100">
        <f t="shared" si="17"/>
        <v>1522.1320000000001</v>
      </c>
      <c r="B86" s="210" t="s">
        <v>47</v>
      </c>
      <c r="C86" s="206">
        <v>1522.13228</v>
      </c>
      <c r="D86" s="195">
        <v>1522.1320000000001</v>
      </c>
      <c r="E86" s="230">
        <f t="shared" si="18"/>
        <v>99.99998160475252</v>
      </c>
      <c r="F86" s="230">
        <v>1496.68</v>
      </c>
      <c r="G86" s="83">
        <f t="shared" si="12"/>
        <v>25.451999999999998</v>
      </c>
      <c r="H86" s="308">
        <v>2800.18</v>
      </c>
      <c r="I86" s="230">
        <v>3400.5790000000002</v>
      </c>
      <c r="J86" s="308">
        <f t="shared" si="13"/>
        <v>121.44144305008966</v>
      </c>
      <c r="K86" s="131">
        <v>3544.837</v>
      </c>
      <c r="L86" s="83">
        <f t="shared" si="14"/>
        <v>-144.25799999999981</v>
      </c>
      <c r="M86" s="97">
        <f t="shared" si="15"/>
        <v>22.340894219423809</v>
      </c>
      <c r="N86" s="75">
        <f t="shared" si="16"/>
        <v>23.684668733463397</v>
      </c>
      <c r="O86" s="141">
        <f t="shared" si="19"/>
        <v>-1.3437745140395876</v>
      </c>
      <c r="P86" s="116"/>
      <c r="Q86" s="13" t="s">
        <v>160</v>
      </c>
    </row>
    <row r="87" spans="1:17" s="1" customFormat="1" ht="15.75" x14ac:dyDescent="0.25">
      <c r="A87" s="100">
        <f t="shared" si="17"/>
        <v>1998.723</v>
      </c>
      <c r="B87" s="210" t="s">
        <v>48</v>
      </c>
      <c r="C87" s="206">
        <v>2008.7830091000001</v>
      </c>
      <c r="D87" s="195">
        <v>1998.723</v>
      </c>
      <c r="E87" s="230">
        <f t="shared" si="18"/>
        <v>99.499198815679577</v>
      </c>
      <c r="F87" s="230">
        <v>1999.1790000000001</v>
      </c>
      <c r="G87" s="83">
        <f t="shared" si="12"/>
        <v>-0.45600000000013097</v>
      </c>
      <c r="H87" s="308">
        <v>2915.7</v>
      </c>
      <c r="I87" s="230">
        <v>3005.4490000000001</v>
      </c>
      <c r="J87" s="308">
        <f t="shared" si="13"/>
        <v>103.07812875124327</v>
      </c>
      <c r="K87" s="131">
        <v>3100.991</v>
      </c>
      <c r="L87" s="83">
        <f t="shared" si="14"/>
        <v>-95.541999999999916</v>
      </c>
      <c r="M87" s="97">
        <f t="shared" si="15"/>
        <v>15.036846026187723</v>
      </c>
      <c r="N87" s="75">
        <f t="shared" si="16"/>
        <v>15.511322397844314</v>
      </c>
      <c r="O87" s="141">
        <f t="shared" si="19"/>
        <v>-0.47447637165659096</v>
      </c>
      <c r="P87" s="116"/>
      <c r="Q87" s="13" t="s">
        <v>160</v>
      </c>
    </row>
    <row r="88" spans="1:17" s="1" customFormat="1" ht="15.75" x14ac:dyDescent="0.25">
      <c r="A88" s="100">
        <f t="shared" si="17"/>
        <v>167.941</v>
      </c>
      <c r="B88" s="205" t="s">
        <v>49</v>
      </c>
      <c r="C88" s="206">
        <v>173.65124</v>
      </c>
      <c r="D88" s="195">
        <v>167.941</v>
      </c>
      <c r="E88" s="230">
        <f t="shared" si="18"/>
        <v>96.711661834375619</v>
      </c>
      <c r="F88" s="230">
        <v>166.58600000000001</v>
      </c>
      <c r="G88" s="83">
        <f t="shared" si="12"/>
        <v>1.3549999999999898</v>
      </c>
      <c r="H88" s="308">
        <v>420.2</v>
      </c>
      <c r="I88" s="230">
        <v>507.54700000000003</v>
      </c>
      <c r="J88" s="308">
        <f t="shared" si="13"/>
        <v>120.78700618752976</v>
      </c>
      <c r="K88" s="131">
        <v>459.25</v>
      </c>
      <c r="L88" s="83">
        <f t="shared" si="14"/>
        <v>48.297000000000025</v>
      </c>
      <c r="M88" s="95">
        <f t="shared" si="15"/>
        <v>30.221744541237697</v>
      </c>
      <c r="N88" s="75">
        <f t="shared" si="16"/>
        <v>27.568343078049775</v>
      </c>
      <c r="O88" s="141">
        <f t="shared" si="19"/>
        <v>2.6534014631879224</v>
      </c>
      <c r="P88" s="116"/>
      <c r="Q88" s="13" t="s">
        <v>160</v>
      </c>
    </row>
    <row r="89" spans="1:17" s="13" customFormat="1" ht="15.75" x14ac:dyDescent="0.25">
      <c r="A89" s="100">
        <f t="shared" si="17"/>
        <v>438.92299999999994</v>
      </c>
      <c r="B89" s="208" t="s">
        <v>50</v>
      </c>
      <c r="C89" s="209">
        <v>513.72268999999994</v>
      </c>
      <c r="D89" s="196">
        <f>SUM(D90:D101)</f>
        <v>438.92299999999994</v>
      </c>
      <c r="E89" s="237">
        <f t="shared" si="18"/>
        <v>85.439675635117467</v>
      </c>
      <c r="F89" s="231">
        <f>SUM(F90:F101)</f>
        <v>463.80600000000004</v>
      </c>
      <c r="G89" s="98">
        <f t="shared" si="12"/>
        <v>-24.883000000000095</v>
      </c>
      <c r="H89" s="236">
        <v>1223.0509999999999</v>
      </c>
      <c r="I89" s="237">
        <f>SUM(I90:I101)</f>
        <v>1028.5240000000001</v>
      </c>
      <c r="J89" s="351">
        <f t="shared" si="13"/>
        <v>84.094939622305219</v>
      </c>
      <c r="K89" s="231">
        <f>SUM(K90:K101)</f>
        <v>1212.9089999999999</v>
      </c>
      <c r="L89" s="98">
        <f t="shared" si="14"/>
        <v>-184.38499999999976</v>
      </c>
      <c r="M89" s="71">
        <f t="shared" si="15"/>
        <v>23.432902809832253</v>
      </c>
      <c r="N89" s="73">
        <f t="shared" si="16"/>
        <v>26.151214085199413</v>
      </c>
      <c r="O89" s="98">
        <f t="shared" si="19"/>
        <v>-2.7183112753671601</v>
      </c>
      <c r="P89" s="116"/>
      <c r="Q89" s="13" t="s">
        <v>160</v>
      </c>
    </row>
    <row r="90" spans="1:17" s="1" customFormat="1" ht="15.75" x14ac:dyDescent="0.25">
      <c r="A90" s="100">
        <f t="shared" si="17"/>
        <v>67</v>
      </c>
      <c r="B90" s="210" t="s">
        <v>97</v>
      </c>
      <c r="C90" s="206">
        <v>68.028850000000006</v>
      </c>
      <c r="D90" s="195">
        <v>67</v>
      </c>
      <c r="E90" s="230">
        <f t="shared" si="18"/>
        <v>98.487626940628857</v>
      </c>
      <c r="F90" s="230">
        <v>64.781000000000006</v>
      </c>
      <c r="G90" s="84">
        <f t="shared" si="12"/>
        <v>2.2189999999999941</v>
      </c>
      <c r="H90" s="309">
        <v>118.9</v>
      </c>
      <c r="I90" s="230">
        <v>117.94499999999999</v>
      </c>
      <c r="J90" s="308">
        <f t="shared" si="13"/>
        <v>99.196804037005876</v>
      </c>
      <c r="K90" s="131">
        <v>125.36799999999999</v>
      </c>
      <c r="L90" s="84">
        <f t="shared" si="14"/>
        <v>-7.4230000000000018</v>
      </c>
      <c r="M90" s="97">
        <f t="shared" si="15"/>
        <v>17.603731343283581</v>
      </c>
      <c r="N90" s="75">
        <f t="shared" si="16"/>
        <v>19.352587950170573</v>
      </c>
      <c r="O90" s="141">
        <f t="shared" si="19"/>
        <v>-1.7488566068869922</v>
      </c>
      <c r="P90" s="116"/>
      <c r="Q90" s="13" t="s">
        <v>160</v>
      </c>
    </row>
    <row r="91" spans="1:17" s="1" customFormat="1" ht="15.75" x14ac:dyDescent="0.25">
      <c r="A91" s="100">
        <f t="shared" si="17"/>
        <v>10.387</v>
      </c>
      <c r="B91" s="210" t="s">
        <v>98</v>
      </c>
      <c r="C91" s="206">
        <v>11.53026</v>
      </c>
      <c r="D91" s="195">
        <v>10.387</v>
      </c>
      <c r="E91" s="230">
        <f t="shared" si="18"/>
        <v>90.08469887062391</v>
      </c>
      <c r="F91" s="230">
        <v>9.6199999999999992</v>
      </c>
      <c r="G91" s="83">
        <f t="shared" si="12"/>
        <v>0.76700000000000124</v>
      </c>
      <c r="H91" s="308">
        <v>11.61</v>
      </c>
      <c r="I91" s="230">
        <v>10.27</v>
      </c>
      <c r="J91" s="308">
        <f t="shared" si="13"/>
        <v>88.458225667527984</v>
      </c>
      <c r="K91" s="131">
        <v>9.9469999999999992</v>
      </c>
      <c r="L91" s="83">
        <f t="shared" si="14"/>
        <v>0.3230000000000004</v>
      </c>
      <c r="M91" s="97">
        <f t="shared" si="15"/>
        <v>9.8873591989987482</v>
      </c>
      <c r="N91" s="75">
        <f t="shared" si="16"/>
        <v>10.339916839916841</v>
      </c>
      <c r="O91" s="141">
        <f t="shared" si="19"/>
        <v>-0.45255764091809247</v>
      </c>
      <c r="P91" s="116"/>
      <c r="Q91" s="13" t="s">
        <v>160</v>
      </c>
    </row>
    <row r="92" spans="1:17" s="1" customFormat="1" ht="15.75" x14ac:dyDescent="0.25">
      <c r="A92" s="100">
        <f t="shared" si="17"/>
        <v>106.14700000000001</v>
      </c>
      <c r="B92" s="210" t="s">
        <v>61</v>
      </c>
      <c r="C92" s="206">
        <v>124.6947</v>
      </c>
      <c r="D92" s="195">
        <v>106.14700000000001</v>
      </c>
      <c r="E92" s="230">
        <f t="shared" si="18"/>
        <v>85.125510546959902</v>
      </c>
      <c r="F92" s="230">
        <v>101.875</v>
      </c>
      <c r="G92" s="83">
        <f t="shared" si="12"/>
        <v>4.2720000000000056</v>
      </c>
      <c r="H92" s="308">
        <v>177.374</v>
      </c>
      <c r="I92" s="230">
        <v>168.36600000000001</v>
      </c>
      <c r="J92" s="308">
        <f t="shared" si="13"/>
        <v>94.921465378240342</v>
      </c>
      <c r="K92" s="131">
        <v>165.47800000000001</v>
      </c>
      <c r="L92" s="83">
        <f t="shared" si="14"/>
        <v>2.8880000000000052</v>
      </c>
      <c r="M92" s="97">
        <f t="shared" si="15"/>
        <v>15.86158817488954</v>
      </c>
      <c r="N92" s="75">
        <f t="shared" si="16"/>
        <v>16.24323926380368</v>
      </c>
      <c r="O92" s="141">
        <f t="shared" si="19"/>
        <v>-0.38165108891413979</v>
      </c>
      <c r="P92" s="116"/>
      <c r="Q92" s="13" t="s">
        <v>160</v>
      </c>
    </row>
    <row r="93" spans="1:17" s="1" customFormat="1" ht="15.75" hidden="1" x14ac:dyDescent="0.25">
      <c r="A93" s="100" t="str">
        <f t="shared" si="17"/>
        <v>x</v>
      </c>
      <c r="B93" s="210" t="s">
        <v>136</v>
      </c>
      <c r="C93" s="206"/>
      <c r="D93" s="195" t="s">
        <v>136</v>
      </c>
      <c r="E93" s="230">
        <f t="shared" si="18"/>
        <v>0</v>
      </c>
      <c r="F93" s="230" t="s">
        <v>136</v>
      </c>
      <c r="G93" s="84" t="str">
        <f t="shared" si="12"/>
        <v/>
      </c>
      <c r="H93" s="309"/>
      <c r="I93" s="230" t="s">
        <v>136</v>
      </c>
      <c r="J93" s="308" t="str">
        <f t="shared" si="13"/>
        <v/>
      </c>
      <c r="K93" s="131" t="s">
        <v>136</v>
      </c>
      <c r="L93" s="84" t="str">
        <f t="shared" si="14"/>
        <v/>
      </c>
      <c r="M93" s="97" t="str">
        <f t="shared" si="15"/>
        <v/>
      </c>
      <c r="N93" s="75" t="str">
        <f t="shared" si="16"/>
        <v/>
      </c>
      <c r="O93" s="141">
        <f t="shared" si="19"/>
        <v>0</v>
      </c>
      <c r="P93" s="116"/>
      <c r="Q93" s="13" t="s">
        <v>160</v>
      </c>
    </row>
    <row r="94" spans="1:17" s="1" customFormat="1" ht="15.75" x14ac:dyDescent="0.25">
      <c r="A94" s="100">
        <f t="shared" si="17"/>
        <v>66.528999999999996</v>
      </c>
      <c r="B94" s="210" t="s">
        <v>51</v>
      </c>
      <c r="C94" s="206">
        <v>119.53954</v>
      </c>
      <c r="D94" s="195">
        <v>66.528999999999996</v>
      </c>
      <c r="E94" s="230">
        <f t="shared" si="18"/>
        <v>55.654388497730537</v>
      </c>
      <c r="F94" s="230">
        <v>96.786000000000001</v>
      </c>
      <c r="G94" s="83">
        <f t="shared" si="12"/>
        <v>-30.257000000000005</v>
      </c>
      <c r="H94" s="308">
        <v>437.5</v>
      </c>
      <c r="I94" s="230">
        <v>244.16300000000001</v>
      </c>
      <c r="J94" s="308">
        <f t="shared" si="13"/>
        <v>55.808685714285723</v>
      </c>
      <c r="K94" s="131">
        <v>437.05399999999997</v>
      </c>
      <c r="L94" s="83">
        <f t="shared" si="14"/>
        <v>-192.89099999999996</v>
      </c>
      <c r="M94" s="97">
        <f t="shared" si="15"/>
        <v>36.700235987313803</v>
      </c>
      <c r="N94" s="75">
        <f t="shared" si="16"/>
        <v>45.156737544686216</v>
      </c>
      <c r="O94" s="141">
        <f t="shared" si="19"/>
        <v>-8.4565015573724125</v>
      </c>
      <c r="P94" s="116"/>
      <c r="Q94" s="13" t="s">
        <v>160</v>
      </c>
    </row>
    <row r="95" spans="1:17" s="1" customFormat="1" ht="15.75" x14ac:dyDescent="0.25">
      <c r="A95" s="100">
        <f t="shared" si="17"/>
        <v>8.1539999999999999</v>
      </c>
      <c r="B95" s="210" t="s">
        <v>52</v>
      </c>
      <c r="C95" s="206">
        <v>8.6178000000000008</v>
      </c>
      <c r="D95" s="195">
        <v>8.1539999999999999</v>
      </c>
      <c r="E95" s="230">
        <f t="shared" si="18"/>
        <v>94.618115992480668</v>
      </c>
      <c r="F95" s="230">
        <v>7.9130000000000003</v>
      </c>
      <c r="G95" s="83">
        <f t="shared" si="12"/>
        <v>0.24099999999999966</v>
      </c>
      <c r="H95" s="308">
        <v>18.3</v>
      </c>
      <c r="I95" s="230">
        <v>16.553000000000001</v>
      </c>
      <c r="J95" s="308">
        <f t="shared" si="13"/>
        <v>90.453551912568315</v>
      </c>
      <c r="K95" s="131">
        <v>16.222000000000001</v>
      </c>
      <c r="L95" s="83">
        <f t="shared" si="14"/>
        <v>0.33099999999999952</v>
      </c>
      <c r="M95" s="97">
        <f t="shared" si="15"/>
        <v>20.30046602894285</v>
      </c>
      <c r="N95" s="75">
        <f t="shared" si="16"/>
        <v>20.500442310122583</v>
      </c>
      <c r="O95" s="141">
        <f t="shared" si="19"/>
        <v>-0.19997628117973321</v>
      </c>
      <c r="P95" s="116"/>
      <c r="Q95" s="13" t="s">
        <v>160</v>
      </c>
    </row>
    <row r="96" spans="1:17" s="1" customFormat="1" ht="15.75" x14ac:dyDescent="0.25">
      <c r="A96" s="100">
        <f t="shared" si="17"/>
        <v>175.07499999999999</v>
      </c>
      <c r="B96" s="210" t="s">
        <v>53</v>
      </c>
      <c r="C96" s="206">
        <v>175.47524000000001</v>
      </c>
      <c r="D96" s="195">
        <v>175.07499999999999</v>
      </c>
      <c r="E96" s="230">
        <f t="shared" si="18"/>
        <v>99.771910840526544</v>
      </c>
      <c r="F96" s="230">
        <v>178.62</v>
      </c>
      <c r="G96" s="83">
        <f t="shared" si="12"/>
        <v>-3.5450000000000159</v>
      </c>
      <c r="H96" s="308">
        <v>450.5</v>
      </c>
      <c r="I96" s="230">
        <v>460.22800000000001</v>
      </c>
      <c r="J96" s="308">
        <f t="shared" si="13"/>
        <v>102.15937846836849</v>
      </c>
      <c r="K96" s="131">
        <v>451.22399999999999</v>
      </c>
      <c r="L96" s="83">
        <f t="shared" si="14"/>
        <v>9.0040000000000191</v>
      </c>
      <c r="M96" s="97">
        <f t="shared" si="15"/>
        <v>26.287476795659007</v>
      </c>
      <c r="N96" s="75">
        <f t="shared" si="16"/>
        <v>25.261672824991599</v>
      </c>
      <c r="O96" s="141">
        <f t="shared" si="19"/>
        <v>1.0258039706674076</v>
      </c>
      <c r="P96" s="116"/>
      <c r="Q96" s="13" t="s">
        <v>160</v>
      </c>
    </row>
    <row r="97" spans="1:17" s="1" customFormat="1" ht="15.75" x14ac:dyDescent="0.25">
      <c r="A97" s="100">
        <f t="shared" si="17"/>
        <v>0.13500000000000001</v>
      </c>
      <c r="B97" s="210" t="s">
        <v>82</v>
      </c>
      <c r="C97" s="206">
        <v>0.13500000000000001</v>
      </c>
      <c r="D97" s="195">
        <v>0.13500000000000001</v>
      </c>
      <c r="E97" s="230">
        <f t="shared" si="18"/>
        <v>100</v>
      </c>
      <c r="F97" s="230">
        <v>1.4999999999999999E-2</v>
      </c>
      <c r="G97" s="83">
        <f t="shared" si="12"/>
        <v>0.12000000000000001</v>
      </c>
      <c r="H97" s="308">
        <v>0.26700000000000002</v>
      </c>
      <c r="I97" s="230">
        <v>0.28999999999999998</v>
      </c>
      <c r="J97" s="308">
        <f t="shared" si="13"/>
        <v>108.61423220973781</v>
      </c>
      <c r="K97" s="131">
        <v>6.9000000000000006E-2</v>
      </c>
      <c r="L97" s="83">
        <f t="shared" si="14"/>
        <v>0.22099999999999997</v>
      </c>
      <c r="M97" s="97">
        <f t="shared" si="15"/>
        <v>21.481481481481481</v>
      </c>
      <c r="N97" s="75">
        <f t="shared" si="16"/>
        <v>46.000000000000007</v>
      </c>
      <c r="O97" s="141">
        <f t="shared" si="19"/>
        <v>-24.518518518518526</v>
      </c>
      <c r="P97" s="116"/>
      <c r="Q97" s="13" t="s">
        <v>160</v>
      </c>
    </row>
    <row r="98" spans="1:17" s="1" customFormat="1" ht="15.75" hidden="1" x14ac:dyDescent="0.25">
      <c r="A98" s="100" t="str">
        <f t="shared" si="17"/>
        <v>x</v>
      </c>
      <c r="B98" s="210" t="s">
        <v>136</v>
      </c>
      <c r="C98" s="206"/>
      <c r="D98" s="195" t="s">
        <v>136</v>
      </c>
      <c r="E98" s="230">
        <f t="shared" si="18"/>
        <v>0</v>
      </c>
      <c r="F98" s="230" t="s">
        <v>136</v>
      </c>
      <c r="G98" s="83" t="str">
        <f t="shared" si="12"/>
        <v/>
      </c>
      <c r="H98" s="308"/>
      <c r="I98" s="230" t="s">
        <v>136</v>
      </c>
      <c r="J98" s="308" t="str">
        <f t="shared" si="13"/>
        <v/>
      </c>
      <c r="K98" s="131" t="s">
        <v>136</v>
      </c>
      <c r="L98" s="83" t="str">
        <f t="shared" si="14"/>
        <v/>
      </c>
      <c r="M98" s="92" t="str">
        <f t="shared" si="15"/>
        <v/>
      </c>
      <c r="N98" s="75" t="str">
        <f t="shared" si="16"/>
        <v/>
      </c>
      <c r="O98" s="141">
        <f t="shared" si="19"/>
        <v>0</v>
      </c>
      <c r="P98" s="116"/>
      <c r="Q98" s="13" t="s">
        <v>160</v>
      </c>
    </row>
    <row r="99" spans="1:17" s="1" customFormat="1" ht="15.75" hidden="1" x14ac:dyDescent="0.25">
      <c r="A99" s="100" t="str">
        <f t="shared" si="17"/>
        <v>x</v>
      </c>
      <c r="B99" s="210" t="s">
        <v>55</v>
      </c>
      <c r="C99" s="206"/>
      <c r="D99" s="195">
        <v>0</v>
      </c>
      <c r="E99" s="230">
        <f t="shared" si="18"/>
        <v>0</v>
      </c>
      <c r="F99" s="230">
        <v>0</v>
      </c>
      <c r="G99" s="83">
        <f t="shared" si="12"/>
        <v>0</v>
      </c>
      <c r="H99" s="308"/>
      <c r="I99" s="230">
        <v>0</v>
      </c>
      <c r="J99" s="308" t="str">
        <f t="shared" si="13"/>
        <v/>
      </c>
      <c r="K99" s="131">
        <v>0</v>
      </c>
      <c r="L99" s="83">
        <f t="shared" si="14"/>
        <v>0</v>
      </c>
      <c r="M99" s="92" t="str">
        <f t="shared" si="15"/>
        <v/>
      </c>
      <c r="N99" s="75" t="str">
        <f t="shared" si="16"/>
        <v/>
      </c>
      <c r="O99" s="141">
        <f t="shared" si="19"/>
        <v>0</v>
      </c>
      <c r="P99" s="116"/>
      <c r="Q99" s="13" t="s">
        <v>160</v>
      </c>
    </row>
    <row r="100" spans="1:17" s="1" customFormat="1" ht="15.75" hidden="1" x14ac:dyDescent="0.25">
      <c r="A100" s="100" t="str">
        <f t="shared" si="17"/>
        <v>x</v>
      </c>
      <c r="B100" s="210" t="s">
        <v>56</v>
      </c>
      <c r="C100" s="206"/>
      <c r="D100" s="195">
        <v>0</v>
      </c>
      <c r="E100" s="230">
        <f t="shared" si="18"/>
        <v>0</v>
      </c>
      <c r="F100" s="230">
        <v>0</v>
      </c>
      <c r="G100" s="83">
        <f t="shared" si="12"/>
        <v>0</v>
      </c>
      <c r="H100" s="308"/>
      <c r="I100" s="230">
        <v>0</v>
      </c>
      <c r="J100" s="308" t="str">
        <f t="shared" si="13"/>
        <v/>
      </c>
      <c r="K100" s="131">
        <v>0</v>
      </c>
      <c r="L100" s="83">
        <f t="shared" si="14"/>
        <v>0</v>
      </c>
      <c r="M100" s="92" t="str">
        <f t="shared" si="15"/>
        <v/>
      </c>
      <c r="N100" s="75" t="str">
        <f t="shared" si="16"/>
        <v/>
      </c>
      <c r="O100" s="141">
        <f t="shared" si="19"/>
        <v>0</v>
      </c>
      <c r="P100" s="116"/>
      <c r="Q100" s="13" t="s">
        <v>160</v>
      </c>
    </row>
    <row r="101" spans="1:17" s="1" customFormat="1" ht="15.75" x14ac:dyDescent="0.25">
      <c r="A101" s="100">
        <f t="shared" si="17"/>
        <v>5.4960000000000004</v>
      </c>
      <c r="B101" s="213" t="s">
        <v>99</v>
      </c>
      <c r="C101" s="193">
        <v>5.7012999999999998</v>
      </c>
      <c r="D101" s="197">
        <v>5.4960000000000004</v>
      </c>
      <c r="E101" s="238">
        <f t="shared" si="18"/>
        <v>96.399066879483641</v>
      </c>
      <c r="F101" s="238">
        <v>4.1959999999999997</v>
      </c>
      <c r="G101" s="91">
        <f t="shared" si="12"/>
        <v>1.3000000000000007</v>
      </c>
      <c r="H101" s="316">
        <v>8.6</v>
      </c>
      <c r="I101" s="238">
        <v>10.709</v>
      </c>
      <c r="J101" s="308">
        <f t="shared" ref="J101" si="20">IFERROR(I101/H101*100,"")</f>
        <v>124.5232558139535</v>
      </c>
      <c r="K101" s="133">
        <v>7.5469999999999997</v>
      </c>
      <c r="L101" s="257">
        <f t="shared" ref="L101" si="21">IFERROR(I101-K101,"")</f>
        <v>3.1619999999999999</v>
      </c>
      <c r="M101" s="122">
        <f t="shared" si="15"/>
        <v>19.48508005822416</v>
      </c>
      <c r="N101" s="80">
        <f t="shared" si="16"/>
        <v>17.986177311725452</v>
      </c>
      <c r="O101" s="145">
        <f t="shared" si="19"/>
        <v>1.4989027464987075</v>
      </c>
      <c r="P101" s="116"/>
      <c r="Q101" s="1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honeticPr fontId="0" type="noConversion"/>
  <printOptions horizontalCentered="1"/>
  <pageMargins left="0" right="0" top="0" bottom="0" header="0" footer="0"/>
  <pageSetup paperSize="9" scale="63" fitToHeight="2" orientation="landscape" r:id="rId1"/>
  <rowBreaks count="1" manualBreakCount="1">
    <brk id="44" min="1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2" sqref="B2:O2"/>
    </sheetView>
  </sheetViews>
  <sheetFormatPr defaultColWidth="9.140625" defaultRowHeight="15" x14ac:dyDescent="0.2"/>
  <cols>
    <col min="1" max="1" width="9.5703125" style="68" hidden="1" customWidth="1"/>
    <col min="2" max="2" width="41" style="7" customWidth="1"/>
    <col min="3" max="3" width="18" style="7" customWidth="1"/>
    <col min="4" max="6" width="11.28515625" style="7" customWidth="1"/>
    <col min="7" max="7" width="11.42578125" style="7" customWidth="1"/>
    <col min="8" max="8" width="23.85546875" style="7" customWidth="1"/>
    <col min="9" max="9" width="13.140625" style="7" customWidth="1"/>
    <col min="10" max="10" width="11.28515625" style="8" customWidth="1"/>
    <col min="11" max="11" width="11.28515625" style="7" customWidth="1"/>
    <col min="12" max="12" width="11.85546875" style="7" customWidth="1"/>
    <col min="13" max="14" width="11.28515625" style="7" customWidth="1"/>
    <col min="15" max="15" width="12.28515625" style="7" customWidth="1"/>
    <col min="16" max="16" width="20.42578125" style="115" customWidth="1"/>
    <col min="17" max="17" width="20.5703125" style="66" hidden="1" customWidth="1"/>
    <col min="18" max="18" width="20.5703125" style="66" customWidth="1"/>
    <col min="19" max="16384" width="9.140625" style="7"/>
  </cols>
  <sheetData>
    <row r="1" spans="1:18" ht="18" customHeight="1" x14ac:dyDescent="0.2">
      <c r="B1" s="381" t="s">
        <v>79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 t="s">
        <v>107</v>
      </c>
      <c r="Q1" s="120"/>
      <c r="R1" s="177">
        <v>44092</v>
      </c>
    </row>
    <row r="2" spans="1:18" ht="20.2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122</v>
      </c>
      <c r="Q2" s="106"/>
      <c r="R2" s="106"/>
    </row>
    <row r="3" spans="1:18" s="8" customFormat="1" ht="33.75" customHeight="1" x14ac:dyDescent="0.2">
      <c r="A3" s="68"/>
      <c r="B3" s="384" t="s">
        <v>0</v>
      </c>
      <c r="C3" s="365" t="s">
        <v>164</v>
      </c>
      <c r="D3" s="369" t="s">
        <v>144</v>
      </c>
      <c r="E3" s="387"/>
      <c r="F3" s="387"/>
      <c r="G3" s="387"/>
      <c r="H3" s="390" t="s">
        <v>145</v>
      </c>
      <c r="I3" s="391"/>
      <c r="J3" s="391"/>
      <c r="K3" s="391"/>
      <c r="L3" s="392"/>
      <c r="M3" s="388" t="s">
        <v>146</v>
      </c>
      <c r="N3" s="388"/>
      <c r="O3" s="389"/>
      <c r="P3" s="117" t="s">
        <v>142</v>
      </c>
      <c r="Q3" s="106"/>
      <c r="R3" s="106"/>
    </row>
    <row r="4" spans="1:18" s="8" customFormat="1" ht="46.5" customHeight="1" x14ac:dyDescent="0.2">
      <c r="A4" s="68"/>
      <c r="B4" s="385"/>
      <c r="C4" s="366"/>
      <c r="D4" s="286" t="s">
        <v>166</v>
      </c>
      <c r="E4" s="287" t="s">
        <v>165</v>
      </c>
      <c r="F4" s="288" t="s">
        <v>163</v>
      </c>
      <c r="G4" s="288" t="s">
        <v>167</v>
      </c>
      <c r="H4" s="344" t="s">
        <v>168</v>
      </c>
      <c r="I4" s="347" t="s">
        <v>166</v>
      </c>
      <c r="J4" s="352" t="s">
        <v>169</v>
      </c>
      <c r="K4" s="346" t="s">
        <v>163</v>
      </c>
      <c r="L4" s="346" t="s">
        <v>167</v>
      </c>
      <c r="M4" s="289" t="s">
        <v>166</v>
      </c>
      <c r="N4" s="222" t="s">
        <v>163</v>
      </c>
      <c r="O4" s="222" t="s">
        <v>167</v>
      </c>
      <c r="P4" s="118" t="s">
        <v>155</v>
      </c>
      <c r="Q4" s="107"/>
      <c r="R4" s="107"/>
    </row>
    <row r="5" spans="1:18" s="54" customFormat="1" ht="15.75" x14ac:dyDescent="0.25">
      <c r="A5" s="101">
        <f>IF(OR(D5="",D5=0),"x",D5)</f>
        <v>2244.8692229999997</v>
      </c>
      <c r="B5" s="271" t="s">
        <v>1</v>
      </c>
      <c r="C5" s="272">
        <v>2339.1394074</v>
      </c>
      <c r="D5" s="282">
        <f>D6+D25+D36+D45+D53+D68+D75+D89</f>
        <v>2244.8692229999997</v>
      </c>
      <c r="E5" s="274">
        <f>IFERROR(D5/C5*100,0)</f>
        <v>95.969877464260094</v>
      </c>
      <c r="F5" s="275">
        <f>F6+F25+F36+F45+F53+F68+F75+F89</f>
        <v>1635.0770000000002</v>
      </c>
      <c r="G5" s="104">
        <f t="shared" ref="G5:G68" si="0">IFERROR(D5-F5,"")</f>
        <v>609.79222299999947</v>
      </c>
      <c r="H5" s="306">
        <v>3367.9566900000004</v>
      </c>
      <c r="I5" s="273">
        <f>I6+I25+I36+I45+I53+I68+I75+I89</f>
        <v>4712.0209999999997</v>
      </c>
      <c r="J5" s="350">
        <f t="shared" ref="J5:J36" si="1">IFERROR(I5/H5*100,"")</f>
        <v>139.90741074523731</v>
      </c>
      <c r="K5" s="277">
        <f>K6+K25+K36+K45+K53+K68+K75+K89</f>
        <v>2983.1369999999997</v>
      </c>
      <c r="L5" s="256">
        <f t="shared" ref="L5:L36" si="2">IFERROR(I5-K5,"")</f>
        <v>1728.884</v>
      </c>
      <c r="M5" s="283">
        <f t="shared" ref="M5:M36" si="3">IFERROR(IF(D5&gt;0,I5/D5*10,""),"")</f>
        <v>20.990180415511897</v>
      </c>
      <c r="N5" s="103">
        <f t="shared" ref="N5:N36" si="4">IFERROR(IF(F5&gt;0,K5/F5*10,""),"")</f>
        <v>18.244627011449609</v>
      </c>
      <c r="O5" s="127">
        <f>IFERROR(M5-N5,0)</f>
        <v>2.7455534040622886</v>
      </c>
      <c r="P5" s="117"/>
      <c r="Q5" s="3" t="s">
        <v>160</v>
      </c>
      <c r="R5" s="3"/>
    </row>
    <row r="6" spans="1:18" s="13" customFormat="1" ht="15.75" customHeight="1" x14ac:dyDescent="0.25">
      <c r="A6" s="101">
        <f t="shared" ref="A6:A69" si="5">IF(OR(D6="",D6=0),"x",D6)</f>
        <v>543.18622300000004</v>
      </c>
      <c r="B6" s="203" t="s">
        <v>2</v>
      </c>
      <c r="C6" s="204">
        <v>563.10333390000005</v>
      </c>
      <c r="D6" s="226">
        <f>SUM(D7:D24)</f>
        <v>543.18622300000004</v>
      </c>
      <c r="E6" s="78">
        <f t="shared" ref="E6:E69" si="6">IFERROR(D6/C6*100,0)</f>
        <v>96.462974075813761</v>
      </c>
      <c r="F6" s="229">
        <f>SUM(F7:F24)</f>
        <v>424.58799999999997</v>
      </c>
      <c r="G6" s="82">
        <f t="shared" si="0"/>
        <v>118.59822300000008</v>
      </c>
      <c r="H6" s="307">
        <v>1103.396</v>
      </c>
      <c r="I6" s="130">
        <f>SUM(I7:I24)</f>
        <v>1322.3829999999998</v>
      </c>
      <c r="J6" s="341">
        <f t="shared" si="1"/>
        <v>119.84663710943305</v>
      </c>
      <c r="K6" s="241">
        <f>SUM(K7:K24)</f>
        <v>912.27099999999996</v>
      </c>
      <c r="L6" s="247">
        <f t="shared" si="2"/>
        <v>410.11199999999985</v>
      </c>
      <c r="M6" s="94">
        <f t="shared" si="3"/>
        <v>24.344928939775407</v>
      </c>
      <c r="N6" s="73">
        <f t="shared" si="4"/>
        <v>21.486028809104354</v>
      </c>
      <c r="O6" s="140">
        <f t="shared" ref="O6:O69" si="7">IFERROR(M6-N6,0)</f>
        <v>2.8589001306710529</v>
      </c>
      <c r="P6" s="117"/>
      <c r="Q6" s="3" t="s">
        <v>160</v>
      </c>
    </row>
    <row r="7" spans="1:18" s="1" customFormat="1" ht="15.75" x14ac:dyDescent="0.2">
      <c r="A7" s="101">
        <f t="shared" si="5"/>
        <v>0.751</v>
      </c>
      <c r="B7" s="205" t="s">
        <v>3</v>
      </c>
      <c r="C7" s="206">
        <v>2.0094748999999998</v>
      </c>
      <c r="D7" s="165">
        <v>0.751</v>
      </c>
      <c r="E7" s="240">
        <f t="shared" ref="E7" si="8">IFERROR(D7/C7*100,0)</f>
        <v>37.372947529725302</v>
      </c>
      <c r="F7" s="230">
        <v>0.20799999999999999</v>
      </c>
      <c r="G7" s="83">
        <f t="shared" ref="G7" si="9">IFERROR(D7-F7,"")</f>
        <v>0.54300000000000004</v>
      </c>
      <c r="H7" s="308">
        <v>1.05</v>
      </c>
      <c r="I7" s="131">
        <v>1.6910000000000001</v>
      </c>
      <c r="J7" s="338">
        <f t="shared" si="1"/>
        <v>161.04761904761904</v>
      </c>
      <c r="K7" s="240">
        <v>0.36199999999999999</v>
      </c>
      <c r="L7" s="243">
        <f t="shared" si="2"/>
        <v>1.3290000000000002</v>
      </c>
      <c r="M7" s="95">
        <f t="shared" si="3"/>
        <v>22.516644474034621</v>
      </c>
      <c r="N7" s="74">
        <f t="shared" si="4"/>
        <v>17.403846153846153</v>
      </c>
      <c r="O7" s="99">
        <f t="shared" si="7"/>
        <v>5.1127983201884675</v>
      </c>
      <c r="P7" s="117"/>
      <c r="Q7" s="3" t="s">
        <v>160</v>
      </c>
    </row>
    <row r="8" spans="1:18" s="1" customFormat="1" ht="15.75" x14ac:dyDescent="0.2">
      <c r="A8" s="101">
        <f t="shared" si="5"/>
        <v>71.959999999999994</v>
      </c>
      <c r="B8" s="205" t="s">
        <v>4</v>
      </c>
      <c r="C8" s="206">
        <v>73.430999999999997</v>
      </c>
      <c r="D8" s="165">
        <v>71.959999999999994</v>
      </c>
      <c r="E8" s="240">
        <f t="shared" si="6"/>
        <v>97.996758862060972</v>
      </c>
      <c r="F8" s="230">
        <v>51.3</v>
      </c>
      <c r="G8" s="83">
        <f t="shared" si="0"/>
        <v>20.659999999999997</v>
      </c>
      <c r="H8" s="308">
        <v>235.6</v>
      </c>
      <c r="I8" s="131">
        <v>215.07</v>
      </c>
      <c r="J8" s="338">
        <f t="shared" si="1"/>
        <v>91.28607809847199</v>
      </c>
      <c r="K8" s="240">
        <v>174.798</v>
      </c>
      <c r="L8" s="243">
        <f t="shared" si="2"/>
        <v>40.271999999999991</v>
      </c>
      <c r="M8" s="95">
        <f t="shared" si="3"/>
        <v>29.887437465258479</v>
      </c>
      <c r="N8" s="74">
        <f t="shared" si="4"/>
        <v>34.073684210526316</v>
      </c>
      <c r="O8" s="99">
        <f t="shared" si="7"/>
        <v>-4.1862467452678374</v>
      </c>
      <c r="P8" s="117"/>
      <c r="Q8" s="3" t="s">
        <v>160</v>
      </c>
    </row>
    <row r="9" spans="1:18" s="1" customFormat="1" ht="15.75" x14ac:dyDescent="0.2">
      <c r="A9" s="101">
        <f t="shared" si="5"/>
        <v>4.01</v>
      </c>
      <c r="B9" s="205" t="s">
        <v>5</v>
      </c>
      <c r="C9" s="206">
        <v>4.09</v>
      </c>
      <c r="D9" s="165">
        <v>4.01</v>
      </c>
      <c r="E9" s="240">
        <f t="shared" si="6"/>
        <v>98.044009779951097</v>
      </c>
      <c r="F9" s="230">
        <v>2.6</v>
      </c>
      <c r="G9" s="83">
        <f t="shared" si="0"/>
        <v>1.4099999999999997</v>
      </c>
      <c r="H9" s="308">
        <v>5.3</v>
      </c>
      <c r="I9" s="131">
        <v>6.23</v>
      </c>
      <c r="J9" s="338">
        <f t="shared" si="1"/>
        <v>117.54716981132076</v>
      </c>
      <c r="K9" s="240">
        <v>3.8380000000000001</v>
      </c>
      <c r="L9" s="243">
        <f t="shared" si="2"/>
        <v>2.3920000000000003</v>
      </c>
      <c r="M9" s="95">
        <f t="shared" si="3"/>
        <v>15.536159600997507</v>
      </c>
      <c r="N9" s="74">
        <f t="shared" si="4"/>
        <v>14.761538461538461</v>
      </c>
      <c r="O9" s="99">
        <f t="shared" si="7"/>
        <v>0.77462113945904676</v>
      </c>
      <c r="P9" s="117"/>
      <c r="Q9" s="3" t="s">
        <v>160</v>
      </c>
    </row>
    <row r="10" spans="1:18" s="1" customFormat="1" ht="15.75" x14ac:dyDescent="0.2">
      <c r="A10" s="101">
        <f t="shared" si="5"/>
        <v>2.5750000000000002</v>
      </c>
      <c r="B10" s="205" t="s">
        <v>6</v>
      </c>
      <c r="C10" s="206">
        <v>2.5752999999999999</v>
      </c>
      <c r="D10" s="165">
        <v>2.5750000000000002</v>
      </c>
      <c r="E10" s="240">
        <f t="shared" si="6"/>
        <v>99.988350871743108</v>
      </c>
      <c r="F10" s="230">
        <v>1.6220000000000001</v>
      </c>
      <c r="G10" s="83">
        <f t="shared" si="0"/>
        <v>0.95300000000000007</v>
      </c>
      <c r="H10" s="308">
        <v>3.3</v>
      </c>
      <c r="I10" s="131">
        <v>3.6</v>
      </c>
      <c r="J10" s="338">
        <f t="shared" si="1"/>
        <v>109.09090909090911</v>
      </c>
      <c r="K10" s="240">
        <v>2.0550000000000002</v>
      </c>
      <c r="L10" s="243">
        <f t="shared" si="2"/>
        <v>1.5449999999999999</v>
      </c>
      <c r="M10" s="95">
        <f t="shared" si="3"/>
        <v>13.980582524271846</v>
      </c>
      <c r="N10" s="74">
        <f t="shared" si="4"/>
        <v>12.669543773119605</v>
      </c>
      <c r="O10" s="99">
        <f t="shared" si="7"/>
        <v>1.3110387511522408</v>
      </c>
      <c r="P10" s="117"/>
      <c r="Q10" s="3" t="s">
        <v>160</v>
      </c>
    </row>
    <row r="11" spans="1:18" s="1" customFormat="1" ht="15" customHeight="1" x14ac:dyDescent="0.2">
      <c r="A11" s="101">
        <f t="shared" si="5"/>
        <v>0.67700000000000005</v>
      </c>
      <c r="B11" s="205" t="s">
        <v>7</v>
      </c>
      <c r="C11" s="206">
        <v>0.879</v>
      </c>
      <c r="D11" s="165">
        <v>0.67700000000000005</v>
      </c>
      <c r="E11" s="240">
        <f t="shared" si="6"/>
        <v>77.019340159271906</v>
      </c>
      <c r="F11" s="230">
        <v>0.38800000000000001</v>
      </c>
      <c r="G11" s="83">
        <f t="shared" si="0"/>
        <v>0.28900000000000003</v>
      </c>
      <c r="H11" s="308">
        <v>0.22</v>
      </c>
      <c r="I11" s="131">
        <v>1.3580000000000001</v>
      </c>
      <c r="J11" s="338">
        <f t="shared" si="1"/>
        <v>617.27272727272725</v>
      </c>
      <c r="K11" s="240">
        <v>0.10299999999999999</v>
      </c>
      <c r="L11" s="243">
        <f t="shared" si="2"/>
        <v>1.2550000000000001</v>
      </c>
      <c r="M11" s="95">
        <f t="shared" si="3"/>
        <v>20.059084194977842</v>
      </c>
      <c r="N11" s="74">
        <f t="shared" si="4"/>
        <v>2.6546391752577319</v>
      </c>
      <c r="O11" s="99">
        <f t="shared" si="7"/>
        <v>17.404445019720111</v>
      </c>
      <c r="P11" s="117"/>
      <c r="Q11" s="3" t="s">
        <v>160</v>
      </c>
    </row>
    <row r="12" spans="1:18" s="1" customFormat="1" ht="15.75" x14ac:dyDescent="0.2">
      <c r="A12" s="101">
        <f t="shared" si="5"/>
        <v>13.3</v>
      </c>
      <c r="B12" s="205" t="s">
        <v>8</v>
      </c>
      <c r="C12" s="206">
        <v>13.445040000000001</v>
      </c>
      <c r="D12" s="165">
        <v>13.3</v>
      </c>
      <c r="E12" s="240">
        <f t="shared" si="6"/>
        <v>98.921237869132412</v>
      </c>
      <c r="F12" s="230">
        <v>6.585</v>
      </c>
      <c r="G12" s="83">
        <f t="shared" si="0"/>
        <v>6.7150000000000007</v>
      </c>
      <c r="H12" s="308">
        <v>22</v>
      </c>
      <c r="I12" s="131">
        <v>31.050999999999998</v>
      </c>
      <c r="J12" s="338">
        <f t="shared" si="1"/>
        <v>141.14090909090908</v>
      </c>
      <c r="K12" s="240">
        <v>17.088999999999999</v>
      </c>
      <c r="L12" s="243">
        <f t="shared" si="2"/>
        <v>13.962</v>
      </c>
      <c r="M12" s="95">
        <f t="shared" si="3"/>
        <v>23.346616541353381</v>
      </c>
      <c r="N12" s="74">
        <f t="shared" si="4"/>
        <v>25.951404707668942</v>
      </c>
      <c r="O12" s="99">
        <f t="shared" si="7"/>
        <v>-2.6047881663155614</v>
      </c>
      <c r="P12" s="117"/>
      <c r="Q12" s="3" t="s">
        <v>160</v>
      </c>
    </row>
    <row r="13" spans="1:18" s="1" customFormat="1" ht="15" hidden="1" customHeight="1" x14ac:dyDescent="0.2">
      <c r="A13" s="101" t="str">
        <f t="shared" si="5"/>
        <v>x</v>
      </c>
      <c r="B13" s="205" t="s">
        <v>9</v>
      </c>
      <c r="C13" s="206">
        <v>0.77100000000000002</v>
      </c>
      <c r="D13" s="165">
        <v>0</v>
      </c>
      <c r="E13" s="240">
        <f t="shared" si="6"/>
        <v>0</v>
      </c>
      <c r="F13" s="230">
        <v>0</v>
      </c>
      <c r="G13" s="83">
        <f t="shared" si="0"/>
        <v>0</v>
      </c>
      <c r="H13" s="308">
        <v>5.6000000000000001E-2</v>
      </c>
      <c r="I13" s="131">
        <v>0</v>
      </c>
      <c r="J13" s="338">
        <f t="shared" si="1"/>
        <v>0</v>
      </c>
      <c r="K13" s="240">
        <v>0</v>
      </c>
      <c r="L13" s="243">
        <f t="shared" si="2"/>
        <v>0</v>
      </c>
      <c r="M13" s="95" t="str">
        <f t="shared" si="3"/>
        <v/>
      </c>
      <c r="N13" s="74" t="str">
        <f t="shared" si="4"/>
        <v/>
      </c>
      <c r="O13" s="99">
        <f t="shared" si="7"/>
        <v>0</v>
      </c>
      <c r="P13" s="117"/>
      <c r="Q13" s="3" t="s">
        <v>160</v>
      </c>
    </row>
    <row r="14" spans="1:18" s="1" customFormat="1" ht="15.75" x14ac:dyDescent="0.2">
      <c r="A14" s="101">
        <f t="shared" si="5"/>
        <v>60.19</v>
      </c>
      <c r="B14" s="205" t="s">
        <v>10</v>
      </c>
      <c r="C14" s="206">
        <v>60.430999999999997</v>
      </c>
      <c r="D14" s="165">
        <v>60.19</v>
      </c>
      <c r="E14" s="240">
        <f t="shared" si="6"/>
        <v>99.601198060598037</v>
      </c>
      <c r="F14" s="230">
        <v>37.652000000000001</v>
      </c>
      <c r="G14" s="83">
        <f t="shared" si="0"/>
        <v>22.537999999999997</v>
      </c>
      <c r="H14" s="308">
        <v>146</v>
      </c>
      <c r="I14" s="131">
        <v>193.38</v>
      </c>
      <c r="J14" s="338">
        <f t="shared" si="1"/>
        <v>132.45205479452054</v>
      </c>
      <c r="K14" s="240">
        <v>96.85</v>
      </c>
      <c r="L14" s="243">
        <f t="shared" si="2"/>
        <v>96.53</v>
      </c>
      <c r="M14" s="95">
        <f t="shared" si="3"/>
        <v>32.128260508390099</v>
      </c>
      <c r="N14" s="74">
        <f t="shared" si="4"/>
        <v>25.722405184319555</v>
      </c>
      <c r="O14" s="99">
        <f t="shared" si="7"/>
        <v>6.4058553240705436</v>
      </c>
      <c r="P14" s="117"/>
      <c r="Q14" s="3" t="s">
        <v>160</v>
      </c>
    </row>
    <row r="15" spans="1:18" s="1" customFormat="1" ht="15.75" x14ac:dyDescent="0.2">
      <c r="A15" s="101">
        <f t="shared" si="5"/>
        <v>61</v>
      </c>
      <c r="B15" s="205" t="s">
        <v>11</v>
      </c>
      <c r="C15" s="206">
        <v>61.764699999999998</v>
      </c>
      <c r="D15" s="165">
        <v>61</v>
      </c>
      <c r="E15" s="240">
        <f t="shared" si="6"/>
        <v>98.761914167801351</v>
      </c>
      <c r="F15" s="230">
        <v>59</v>
      </c>
      <c r="G15" s="83">
        <f t="shared" si="0"/>
        <v>2</v>
      </c>
      <c r="H15" s="308">
        <v>94</v>
      </c>
      <c r="I15" s="131">
        <v>116.9</v>
      </c>
      <c r="J15" s="338">
        <f t="shared" si="1"/>
        <v>124.36170212765958</v>
      </c>
      <c r="K15" s="240">
        <v>98.5</v>
      </c>
      <c r="L15" s="243">
        <f t="shared" si="2"/>
        <v>18.400000000000006</v>
      </c>
      <c r="M15" s="95">
        <f t="shared" si="3"/>
        <v>19.16393442622951</v>
      </c>
      <c r="N15" s="74">
        <f t="shared" si="4"/>
        <v>16.694915254237287</v>
      </c>
      <c r="O15" s="99">
        <f t="shared" si="7"/>
        <v>2.4690191719922225</v>
      </c>
      <c r="P15" s="117"/>
      <c r="Q15" s="3" t="s">
        <v>160</v>
      </c>
    </row>
    <row r="16" spans="1:18" s="1" customFormat="1" ht="15.75" x14ac:dyDescent="0.2">
      <c r="A16" s="101">
        <f t="shared" si="5"/>
        <v>28.668023000000002</v>
      </c>
      <c r="B16" s="205" t="s">
        <v>58</v>
      </c>
      <c r="C16" s="206">
        <v>28.668023000000002</v>
      </c>
      <c r="D16" s="165">
        <v>28.668023000000002</v>
      </c>
      <c r="E16" s="240">
        <f t="shared" si="6"/>
        <v>100</v>
      </c>
      <c r="F16" s="230">
        <v>33.981000000000002</v>
      </c>
      <c r="G16" s="83">
        <f t="shared" si="0"/>
        <v>-5.3129770000000001</v>
      </c>
      <c r="H16" s="308">
        <v>46.8</v>
      </c>
      <c r="I16" s="131">
        <v>68.135000000000005</v>
      </c>
      <c r="J16" s="338">
        <f t="shared" si="1"/>
        <v>145.58760683760684</v>
      </c>
      <c r="K16" s="240">
        <v>55.348999999999997</v>
      </c>
      <c r="L16" s="243">
        <f t="shared" si="2"/>
        <v>12.786000000000008</v>
      </c>
      <c r="M16" s="95">
        <f t="shared" si="3"/>
        <v>23.766898749871942</v>
      </c>
      <c r="N16" s="74">
        <f t="shared" si="4"/>
        <v>16.288219887584237</v>
      </c>
      <c r="O16" s="99">
        <f t="shared" si="7"/>
        <v>7.4786788622877047</v>
      </c>
      <c r="P16" s="117"/>
      <c r="Q16" s="3" t="s">
        <v>160</v>
      </c>
    </row>
    <row r="17" spans="1:17" s="1" customFormat="1" ht="15.75" x14ac:dyDescent="0.2">
      <c r="A17" s="101">
        <f t="shared" si="5"/>
        <v>77.11</v>
      </c>
      <c r="B17" s="205" t="s">
        <v>12</v>
      </c>
      <c r="C17" s="206">
        <v>78.634225999999998</v>
      </c>
      <c r="D17" s="165">
        <v>77.11</v>
      </c>
      <c r="E17" s="240">
        <f t="shared" si="6"/>
        <v>98.061625226653845</v>
      </c>
      <c r="F17" s="230">
        <v>61.3</v>
      </c>
      <c r="G17" s="83">
        <f t="shared" si="0"/>
        <v>15.810000000000002</v>
      </c>
      <c r="H17" s="308">
        <v>181.4</v>
      </c>
      <c r="I17" s="131">
        <v>201.37</v>
      </c>
      <c r="J17" s="338">
        <f t="shared" si="1"/>
        <v>111.00882028665933</v>
      </c>
      <c r="K17" s="240">
        <v>158.71</v>
      </c>
      <c r="L17" s="243">
        <f t="shared" si="2"/>
        <v>42.66</v>
      </c>
      <c r="M17" s="95">
        <f t="shared" si="3"/>
        <v>26.114641421346128</v>
      </c>
      <c r="N17" s="74">
        <f t="shared" si="4"/>
        <v>25.890701468189235</v>
      </c>
      <c r="O17" s="99">
        <f t="shared" si="7"/>
        <v>0.22393995315689352</v>
      </c>
      <c r="P17" s="117"/>
      <c r="Q17" s="3" t="s">
        <v>160</v>
      </c>
    </row>
    <row r="18" spans="1:17" s="1" customFormat="1" ht="15.75" x14ac:dyDescent="0.2">
      <c r="A18" s="101">
        <f t="shared" si="5"/>
        <v>70.42</v>
      </c>
      <c r="B18" s="205" t="s">
        <v>13</v>
      </c>
      <c r="C18" s="206">
        <v>75.701589999999996</v>
      </c>
      <c r="D18" s="165">
        <v>70.42</v>
      </c>
      <c r="E18" s="240">
        <f t="shared" si="6"/>
        <v>93.023145220595765</v>
      </c>
      <c r="F18" s="230">
        <v>62.363</v>
      </c>
      <c r="G18" s="83">
        <f t="shared" si="0"/>
        <v>8.0570000000000022</v>
      </c>
      <c r="H18" s="308">
        <v>156.4</v>
      </c>
      <c r="I18" s="131">
        <v>155.44399999999999</v>
      </c>
      <c r="J18" s="338">
        <f t="shared" si="1"/>
        <v>99.38874680306904</v>
      </c>
      <c r="K18" s="240">
        <v>107.443</v>
      </c>
      <c r="L18" s="243">
        <f t="shared" si="2"/>
        <v>48.000999999999991</v>
      </c>
      <c r="M18" s="95">
        <f t="shared" si="3"/>
        <v>22.073842658335696</v>
      </c>
      <c r="N18" s="74">
        <f t="shared" si="4"/>
        <v>17.228645190257044</v>
      </c>
      <c r="O18" s="99">
        <f t="shared" si="7"/>
        <v>4.845197468078652</v>
      </c>
      <c r="P18" s="117"/>
      <c r="Q18" s="3" t="s">
        <v>160</v>
      </c>
    </row>
    <row r="19" spans="1:17" s="1" customFormat="1" ht="15.75" x14ac:dyDescent="0.2">
      <c r="A19" s="101">
        <f t="shared" si="5"/>
        <v>19.684000000000001</v>
      </c>
      <c r="B19" s="205" t="s">
        <v>14</v>
      </c>
      <c r="C19" s="206">
        <v>20.668130000000001</v>
      </c>
      <c r="D19" s="165">
        <v>19.684000000000001</v>
      </c>
      <c r="E19" s="240">
        <f t="shared" si="6"/>
        <v>95.238417795901213</v>
      </c>
      <c r="F19" s="230">
        <v>12.5</v>
      </c>
      <c r="G19" s="83">
        <f t="shared" si="0"/>
        <v>7.1840000000000011</v>
      </c>
      <c r="H19" s="308">
        <v>26.1</v>
      </c>
      <c r="I19" s="131">
        <v>32.99</v>
      </c>
      <c r="J19" s="338">
        <f t="shared" si="1"/>
        <v>126.3984674329502</v>
      </c>
      <c r="K19" s="240">
        <v>16.8</v>
      </c>
      <c r="L19" s="243">
        <f t="shared" si="2"/>
        <v>16.190000000000001</v>
      </c>
      <c r="M19" s="95">
        <f t="shared" si="3"/>
        <v>16.759804917699654</v>
      </c>
      <c r="N19" s="74">
        <f t="shared" si="4"/>
        <v>13.440000000000001</v>
      </c>
      <c r="O19" s="99">
        <f t="shared" si="7"/>
        <v>3.3198049176996527</v>
      </c>
      <c r="P19" s="117"/>
      <c r="Q19" s="3" t="s">
        <v>160</v>
      </c>
    </row>
    <row r="20" spans="1:17" s="1" customFormat="1" ht="15.75" x14ac:dyDescent="0.2">
      <c r="A20" s="101">
        <f t="shared" si="5"/>
        <v>24.361999999999998</v>
      </c>
      <c r="B20" s="205" t="s">
        <v>15</v>
      </c>
      <c r="C20" s="206">
        <v>27.347999999999999</v>
      </c>
      <c r="D20" s="165">
        <v>24.361999999999998</v>
      </c>
      <c r="E20" s="240">
        <f t="shared" si="6"/>
        <v>89.081468480327629</v>
      </c>
      <c r="F20" s="230">
        <v>11.952999999999999</v>
      </c>
      <c r="G20" s="83">
        <f t="shared" si="0"/>
        <v>12.408999999999999</v>
      </c>
      <c r="H20" s="308">
        <v>17.5</v>
      </c>
      <c r="I20" s="131">
        <v>32.691000000000003</v>
      </c>
      <c r="J20" s="338">
        <f t="shared" si="1"/>
        <v>186.80571428571432</v>
      </c>
      <c r="K20" s="240">
        <v>21.552</v>
      </c>
      <c r="L20" s="243">
        <f t="shared" si="2"/>
        <v>11.139000000000003</v>
      </c>
      <c r="M20" s="95">
        <f t="shared" si="3"/>
        <v>13.418849027173469</v>
      </c>
      <c r="N20" s="74">
        <f t="shared" si="4"/>
        <v>18.030619928051536</v>
      </c>
      <c r="O20" s="99">
        <f t="shared" si="7"/>
        <v>-4.6117709008780672</v>
      </c>
      <c r="P20" s="117"/>
      <c r="Q20" s="3" t="s">
        <v>160</v>
      </c>
    </row>
    <row r="21" spans="1:17" s="1" customFormat="1" ht="15" customHeight="1" x14ac:dyDescent="0.2">
      <c r="A21" s="101">
        <f t="shared" si="5"/>
        <v>6.7081999999999997</v>
      </c>
      <c r="B21" s="205" t="s">
        <v>16</v>
      </c>
      <c r="C21" s="206">
        <v>6.7081999999999997</v>
      </c>
      <c r="D21" s="165">
        <v>6.7081999999999997</v>
      </c>
      <c r="E21" s="240">
        <f t="shared" si="6"/>
        <v>100</v>
      </c>
      <c r="F21" s="230">
        <v>3.0979999999999999</v>
      </c>
      <c r="G21" s="83">
        <f t="shared" si="0"/>
        <v>3.6101999999999999</v>
      </c>
      <c r="H21" s="308">
        <v>4.87</v>
      </c>
      <c r="I21" s="131">
        <v>12.757999999999999</v>
      </c>
      <c r="J21" s="338">
        <f t="shared" si="1"/>
        <v>261.97125256673507</v>
      </c>
      <c r="K21" s="240">
        <v>4.1100000000000003</v>
      </c>
      <c r="L21" s="243">
        <f t="shared" si="2"/>
        <v>8.6479999999999997</v>
      </c>
      <c r="M21" s="95">
        <f t="shared" si="3"/>
        <v>19.018514653707403</v>
      </c>
      <c r="N21" s="74">
        <f t="shared" si="4"/>
        <v>13.266623628147194</v>
      </c>
      <c r="O21" s="99">
        <f t="shared" si="7"/>
        <v>5.7518910255602087</v>
      </c>
      <c r="P21" s="117"/>
      <c r="Q21" s="3" t="s">
        <v>160</v>
      </c>
    </row>
    <row r="22" spans="1:17" s="1" customFormat="1" ht="15.75" x14ac:dyDescent="0.2">
      <c r="A22" s="101">
        <f t="shared" si="5"/>
        <v>100</v>
      </c>
      <c r="B22" s="205" t="s">
        <v>17</v>
      </c>
      <c r="C22" s="206">
        <v>104.20765</v>
      </c>
      <c r="D22" s="165">
        <v>100</v>
      </c>
      <c r="E22" s="240">
        <f t="shared" si="6"/>
        <v>95.962244614478877</v>
      </c>
      <c r="F22" s="230">
        <v>79</v>
      </c>
      <c r="G22" s="83">
        <f t="shared" si="0"/>
        <v>21</v>
      </c>
      <c r="H22" s="308">
        <v>160</v>
      </c>
      <c r="I22" s="131">
        <v>245</v>
      </c>
      <c r="J22" s="338">
        <f t="shared" si="1"/>
        <v>153.125</v>
      </c>
      <c r="K22" s="240">
        <v>152.4</v>
      </c>
      <c r="L22" s="243">
        <f t="shared" si="2"/>
        <v>92.6</v>
      </c>
      <c r="M22" s="95">
        <f t="shared" si="3"/>
        <v>24.5</v>
      </c>
      <c r="N22" s="74">
        <f t="shared" si="4"/>
        <v>19.291139240506329</v>
      </c>
      <c r="O22" s="99">
        <f t="shared" si="7"/>
        <v>5.2088607594936711</v>
      </c>
      <c r="P22" s="117"/>
      <c r="Q22" s="3" t="s">
        <v>160</v>
      </c>
    </row>
    <row r="23" spans="1:17" s="1" customFormat="1" ht="15" customHeight="1" x14ac:dyDescent="0.2">
      <c r="A23" s="101">
        <f t="shared" si="5"/>
        <v>1.7709999999999999</v>
      </c>
      <c r="B23" s="205" t="s">
        <v>18</v>
      </c>
      <c r="C23" s="206">
        <v>1.7709999999999999</v>
      </c>
      <c r="D23" s="165">
        <v>1.7709999999999999</v>
      </c>
      <c r="E23" s="240">
        <f t="shared" si="6"/>
        <v>100</v>
      </c>
      <c r="F23" s="230">
        <v>1.038</v>
      </c>
      <c r="G23" s="83">
        <f t="shared" si="0"/>
        <v>0.73299999999999987</v>
      </c>
      <c r="H23" s="308">
        <v>2.8</v>
      </c>
      <c r="I23" s="131">
        <v>4.7149999999999999</v>
      </c>
      <c r="J23" s="338">
        <f t="shared" si="1"/>
        <v>168.39285714285714</v>
      </c>
      <c r="K23" s="240">
        <v>2.3119999999999998</v>
      </c>
      <c r="L23" s="243">
        <f t="shared" si="2"/>
        <v>2.403</v>
      </c>
      <c r="M23" s="95">
        <f t="shared" si="3"/>
        <v>26.623376623376625</v>
      </c>
      <c r="N23" s="74">
        <f t="shared" si="4"/>
        <v>22.273603082851636</v>
      </c>
      <c r="O23" s="99">
        <f t="shared" si="7"/>
        <v>4.3497735405249891</v>
      </c>
      <c r="P23" s="117"/>
      <c r="Q23" s="3" t="s">
        <v>160</v>
      </c>
    </row>
    <row r="24" spans="1:17" s="1" customFormat="1" ht="15" hidden="1" customHeight="1" x14ac:dyDescent="0.2">
      <c r="A24" s="101" t="str">
        <f t="shared" si="5"/>
        <v>x</v>
      </c>
      <c r="B24" s="205" t="s">
        <v>136</v>
      </c>
      <c r="C24" s="206"/>
      <c r="D24" s="165" t="s">
        <v>136</v>
      </c>
      <c r="E24" s="240">
        <f t="shared" si="6"/>
        <v>0</v>
      </c>
      <c r="F24" s="230" t="s">
        <v>136</v>
      </c>
      <c r="G24" s="83" t="str">
        <f t="shared" si="0"/>
        <v/>
      </c>
      <c r="H24" s="308"/>
      <c r="I24" s="131" t="s">
        <v>136</v>
      </c>
      <c r="J24" s="338" t="str">
        <f t="shared" si="1"/>
        <v/>
      </c>
      <c r="K24" s="240" t="s">
        <v>136</v>
      </c>
      <c r="L24" s="243" t="str">
        <f t="shared" si="2"/>
        <v/>
      </c>
      <c r="M24" s="95" t="str">
        <f t="shared" si="3"/>
        <v/>
      </c>
      <c r="N24" s="74" t="str">
        <f t="shared" si="4"/>
        <v/>
      </c>
      <c r="O24" s="99">
        <f t="shared" si="7"/>
        <v>0</v>
      </c>
      <c r="P24" s="117"/>
      <c r="Q24" s="3" t="s">
        <v>160</v>
      </c>
    </row>
    <row r="25" spans="1:17" s="13" customFormat="1" ht="15.75" customHeight="1" x14ac:dyDescent="0.25">
      <c r="A25" s="101">
        <f t="shared" si="5"/>
        <v>80.486000000000004</v>
      </c>
      <c r="B25" s="203" t="s">
        <v>19</v>
      </c>
      <c r="C25" s="204">
        <v>81.412509999999997</v>
      </c>
      <c r="D25" s="226">
        <f>SUM(D26:D35)</f>
        <v>80.486000000000004</v>
      </c>
      <c r="E25" s="78">
        <f t="shared" si="6"/>
        <v>98.861956227611714</v>
      </c>
      <c r="F25" s="231">
        <f>SUM(F26:F35)</f>
        <v>65.756</v>
      </c>
      <c r="G25" s="82">
        <f t="shared" si="0"/>
        <v>14.730000000000004</v>
      </c>
      <c r="H25" s="307">
        <v>214.5</v>
      </c>
      <c r="I25" s="130">
        <f>SUM(I26:I35)</f>
        <v>237.916</v>
      </c>
      <c r="J25" s="341">
        <f t="shared" si="1"/>
        <v>110.9165501165501</v>
      </c>
      <c r="K25" s="241">
        <f>SUM(K26:K35)</f>
        <v>196.88900000000001</v>
      </c>
      <c r="L25" s="247">
        <f t="shared" si="2"/>
        <v>41.026999999999987</v>
      </c>
      <c r="M25" s="94">
        <f t="shared" si="3"/>
        <v>29.559923464950426</v>
      </c>
      <c r="N25" s="73">
        <f t="shared" si="4"/>
        <v>29.942362674128596</v>
      </c>
      <c r="O25" s="98">
        <f t="shared" si="7"/>
        <v>-0.38243920917816965</v>
      </c>
      <c r="P25" s="117"/>
      <c r="Q25" s="3" t="s">
        <v>160</v>
      </c>
    </row>
    <row r="26" spans="1:17" s="1" customFormat="1" ht="15" hidden="1" customHeight="1" x14ac:dyDescent="0.2">
      <c r="A26" s="101" t="str">
        <f t="shared" si="5"/>
        <v>x</v>
      </c>
      <c r="B26" s="205" t="s">
        <v>137</v>
      </c>
      <c r="C26" s="206"/>
      <c r="D26" s="165">
        <v>0</v>
      </c>
      <c r="E26" s="240">
        <f t="shared" si="6"/>
        <v>0</v>
      </c>
      <c r="F26" s="230">
        <v>0</v>
      </c>
      <c r="G26" s="84">
        <f t="shared" si="0"/>
        <v>0</v>
      </c>
      <c r="H26" s="309"/>
      <c r="I26" s="131">
        <v>0</v>
      </c>
      <c r="J26" s="335" t="str">
        <f t="shared" si="1"/>
        <v/>
      </c>
      <c r="K26" s="240">
        <v>0</v>
      </c>
      <c r="L26" s="248">
        <f t="shared" si="2"/>
        <v>0</v>
      </c>
      <c r="M26" s="95" t="str">
        <f t="shared" si="3"/>
        <v/>
      </c>
      <c r="N26" s="75" t="str">
        <f t="shared" si="4"/>
        <v/>
      </c>
      <c r="O26" s="141">
        <f t="shared" si="7"/>
        <v>0</v>
      </c>
      <c r="P26" s="117"/>
      <c r="Q26" s="3" t="s">
        <v>160</v>
      </c>
    </row>
    <row r="27" spans="1:17" s="1" customFormat="1" ht="15" hidden="1" customHeight="1" x14ac:dyDescent="0.2">
      <c r="A27" s="101" t="str">
        <f t="shared" si="5"/>
        <v>x</v>
      </c>
      <c r="B27" s="205" t="s">
        <v>20</v>
      </c>
      <c r="C27" s="206"/>
      <c r="D27" s="165">
        <v>0</v>
      </c>
      <c r="E27" s="240">
        <f t="shared" si="6"/>
        <v>0</v>
      </c>
      <c r="F27" s="230">
        <v>0</v>
      </c>
      <c r="G27" s="84">
        <f t="shared" si="0"/>
        <v>0</v>
      </c>
      <c r="H27" s="309"/>
      <c r="I27" s="131">
        <v>0</v>
      </c>
      <c r="J27" s="335" t="str">
        <f t="shared" si="1"/>
        <v/>
      </c>
      <c r="K27" s="240">
        <v>0</v>
      </c>
      <c r="L27" s="248">
        <f t="shared" si="2"/>
        <v>0</v>
      </c>
      <c r="M27" s="95" t="str">
        <f t="shared" si="3"/>
        <v/>
      </c>
      <c r="N27" s="75" t="str">
        <f t="shared" si="4"/>
        <v/>
      </c>
      <c r="O27" s="141">
        <f t="shared" si="7"/>
        <v>0</v>
      </c>
      <c r="P27" s="117"/>
      <c r="Q27" s="3" t="s">
        <v>161</v>
      </c>
    </row>
    <row r="28" spans="1:17" s="1" customFormat="1" ht="15" hidden="1" customHeight="1" x14ac:dyDescent="0.2">
      <c r="A28" s="101" t="str">
        <f t="shared" si="5"/>
        <v>x</v>
      </c>
      <c r="B28" s="205" t="s">
        <v>21</v>
      </c>
      <c r="C28" s="206"/>
      <c r="D28" s="165">
        <v>0</v>
      </c>
      <c r="E28" s="240">
        <f t="shared" si="6"/>
        <v>0</v>
      </c>
      <c r="F28" s="230">
        <v>0</v>
      </c>
      <c r="G28" s="84">
        <f t="shared" si="0"/>
        <v>0</v>
      </c>
      <c r="H28" s="309"/>
      <c r="I28" s="131">
        <v>0</v>
      </c>
      <c r="J28" s="335" t="str">
        <f t="shared" si="1"/>
        <v/>
      </c>
      <c r="K28" s="240">
        <v>0</v>
      </c>
      <c r="L28" s="248">
        <f t="shared" si="2"/>
        <v>0</v>
      </c>
      <c r="M28" s="95" t="str">
        <f t="shared" si="3"/>
        <v/>
      </c>
      <c r="N28" s="75" t="str">
        <f t="shared" si="4"/>
        <v/>
      </c>
      <c r="O28" s="141">
        <f t="shared" si="7"/>
        <v>0</v>
      </c>
      <c r="P28" s="117"/>
      <c r="Q28" s="3" t="s">
        <v>161</v>
      </c>
    </row>
    <row r="29" spans="1:17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65" t="s">
        <v>136</v>
      </c>
      <c r="E29" s="240">
        <f t="shared" si="6"/>
        <v>0</v>
      </c>
      <c r="F29" s="230" t="s">
        <v>136</v>
      </c>
      <c r="G29" s="84" t="str">
        <f t="shared" si="0"/>
        <v/>
      </c>
      <c r="H29" s="309"/>
      <c r="I29" s="131" t="s">
        <v>136</v>
      </c>
      <c r="J29" s="335" t="str">
        <f t="shared" si="1"/>
        <v/>
      </c>
      <c r="K29" s="240" t="s">
        <v>136</v>
      </c>
      <c r="L29" s="248" t="str">
        <f t="shared" si="2"/>
        <v/>
      </c>
      <c r="M29" s="95" t="str">
        <f t="shared" si="3"/>
        <v/>
      </c>
      <c r="N29" s="75" t="str">
        <f t="shared" si="4"/>
        <v/>
      </c>
      <c r="O29" s="141">
        <f t="shared" si="7"/>
        <v>0</v>
      </c>
      <c r="P29" s="117"/>
      <c r="Q29" s="3" t="s">
        <v>160</v>
      </c>
    </row>
    <row r="30" spans="1:17" s="1" customFormat="1" ht="15.75" x14ac:dyDescent="0.2">
      <c r="A30" s="101">
        <f t="shared" si="5"/>
        <v>2.57</v>
      </c>
      <c r="B30" s="205" t="s">
        <v>22</v>
      </c>
      <c r="C30" s="206">
        <v>2.57</v>
      </c>
      <c r="D30" s="165">
        <v>2.57</v>
      </c>
      <c r="E30" s="240">
        <f t="shared" si="6"/>
        <v>100</v>
      </c>
      <c r="F30" s="230">
        <v>2.1339999999999999</v>
      </c>
      <c r="G30" s="83">
        <f t="shared" si="0"/>
        <v>0.43599999999999994</v>
      </c>
      <c r="H30" s="308">
        <v>4</v>
      </c>
      <c r="I30" s="131">
        <v>5.351</v>
      </c>
      <c r="J30" s="338">
        <f t="shared" si="1"/>
        <v>133.77500000000001</v>
      </c>
      <c r="K30" s="240">
        <v>2.79</v>
      </c>
      <c r="L30" s="243">
        <f t="shared" si="2"/>
        <v>2.5609999999999999</v>
      </c>
      <c r="M30" s="95">
        <f t="shared" si="3"/>
        <v>20.821011673151752</v>
      </c>
      <c r="N30" s="74">
        <f t="shared" si="4"/>
        <v>13.074039362699157</v>
      </c>
      <c r="O30" s="99">
        <f t="shared" si="7"/>
        <v>7.7469723104525947</v>
      </c>
      <c r="P30" s="117"/>
      <c r="Q30" s="3" t="s">
        <v>160</v>
      </c>
    </row>
    <row r="31" spans="1:17" s="1" customFormat="1" ht="15.75" x14ac:dyDescent="0.2">
      <c r="A31" s="101">
        <f t="shared" si="5"/>
        <v>51.523000000000003</v>
      </c>
      <c r="B31" s="205" t="s">
        <v>83</v>
      </c>
      <c r="C31" s="206">
        <v>51.733510000000003</v>
      </c>
      <c r="D31" s="165">
        <v>51.523000000000003</v>
      </c>
      <c r="E31" s="240">
        <f t="shared" si="6"/>
        <v>99.593087729790625</v>
      </c>
      <c r="F31" s="230">
        <v>44.505000000000003</v>
      </c>
      <c r="G31" s="84">
        <f t="shared" si="0"/>
        <v>7.0180000000000007</v>
      </c>
      <c r="H31" s="309">
        <v>160</v>
      </c>
      <c r="I31" s="131">
        <v>171.815</v>
      </c>
      <c r="J31" s="335">
        <f t="shared" si="1"/>
        <v>107.38437500000001</v>
      </c>
      <c r="K31" s="240">
        <v>156.60300000000001</v>
      </c>
      <c r="L31" s="248">
        <f t="shared" si="2"/>
        <v>15.211999999999989</v>
      </c>
      <c r="M31" s="95">
        <f t="shared" si="3"/>
        <v>33.347242978863804</v>
      </c>
      <c r="N31" s="75">
        <f t="shared" si="4"/>
        <v>35.187731715537581</v>
      </c>
      <c r="O31" s="141">
        <f t="shared" si="7"/>
        <v>-1.8404887366737768</v>
      </c>
      <c r="P31" s="117"/>
      <c r="Q31" s="3" t="s">
        <v>160</v>
      </c>
    </row>
    <row r="32" spans="1:17" s="1" customFormat="1" ht="15.75" x14ac:dyDescent="0.2">
      <c r="A32" s="101">
        <f t="shared" si="5"/>
        <v>5.2229999999999999</v>
      </c>
      <c r="B32" s="205" t="s">
        <v>23</v>
      </c>
      <c r="C32" s="206">
        <v>5.2229999999999999</v>
      </c>
      <c r="D32" s="165">
        <v>5.2229999999999999</v>
      </c>
      <c r="E32" s="240">
        <f t="shared" si="6"/>
        <v>100</v>
      </c>
      <c r="F32" s="230">
        <v>3.1469999999999998</v>
      </c>
      <c r="G32" s="83">
        <f t="shared" si="0"/>
        <v>2.0760000000000001</v>
      </c>
      <c r="H32" s="308">
        <v>12</v>
      </c>
      <c r="I32" s="131">
        <v>15.103999999999999</v>
      </c>
      <c r="J32" s="338">
        <f t="shared" si="1"/>
        <v>125.86666666666666</v>
      </c>
      <c r="K32" s="240">
        <v>7.8140000000000001</v>
      </c>
      <c r="L32" s="243">
        <f t="shared" si="2"/>
        <v>7.2899999999999991</v>
      </c>
      <c r="M32" s="95">
        <f t="shared" si="3"/>
        <v>28.918246218648285</v>
      </c>
      <c r="N32" s="74">
        <f t="shared" si="4"/>
        <v>24.829996822370511</v>
      </c>
      <c r="O32" s="99">
        <f t="shared" si="7"/>
        <v>4.0882493962777744</v>
      </c>
      <c r="P32" s="117"/>
      <c r="Q32" s="3" t="s">
        <v>160</v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/>
      <c r="D33" s="165">
        <v>0</v>
      </c>
      <c r="E33" s="240">
        <f t="shared" si="6"/>
        <v>0</v>
      </c>
      <c r="F33" s="230">
        <v>0</v>
      </c>
      <c r="G33" s="84">
        <f t="shared" si="0"/>
        <v>0</v>
      </c>
      <c r="H33" s="309"/>
      <c r="I33" s="131">
        <v>0</v>
      </c>
      <c r="J33" s="335" t="str">
        <f t="shared" si="1"/>
        <v/>
      </c>
      <c r="K33" s="240">
        <v>0</v>
      </c>
      <c r="L33" s="248">
        <f t="shared" si="2"/>
        <v>0</v>
      </c>
      <c r="M33" s="95" t="str">
        <f t="shared" si="3"/>
        <v/>
      </c>
      <c r="N33" s="75" t="str">
        <f t="shared" si="4"/>
        <v/>
      </c>
      <c r="O33" s="141">
        <f t="shared" si="7"/>
        <v>0</v>
      </c>
      <c r="P33" s="117"/>
      <c r="Q33" s="3" t="s">
        <v>160</v>
      </c>
    </row>
    <row r="34" spans="1:17" s="1" customFormat="1" ht="15.75" x14ac:dyDescent="0.2">
      <c r="A34" s="101">
        <f t="shared" si="5"/>
        <v>3.4860000000000002</v>
      </c>
      <c r="B34" s="205" t="s">
        <v>25</v>
      </c>
      <c r="C34" s="206">
        <v>3.49</v>
      </c>
      <c r="D34" s="165">
        <v>3.4860000000000002</v>
      </c>
      <c r="E34" s="240">
        <f t="shared" si="6"/>
        <v>99.885386819484239</v>
      </c>
      <c r="F34" s="230">
        <v>2.7080000000000002</v>
      </c>
      <c r="G34" s="84">
        <f t="shared" si="0"/>
        <v>0.77800000000000002</v>
      </c>
      <c r="H34" s="309">
        <v>5.2</v>
      </c>
      <c r="I34" s="131">
        <v>7.44</v>
      </c>
      <c r="J34" s="335">
        <f t="shared" si="1"/>
        <v>143.07692307692307</v>
      </c>
      <c r="K34" s="240">
        <v>3.5379999999999998</v>
      </c>
      <c r="L34" s="248">
        <f t="shared" si="2"/>
        <v>3.9020000000000006</v>
      </c>
      <c r="M34" s="95">
        <f t="shared" si="3"/>
        <v>21.342512908777969</v>
      </c>
      <c r="N34" s="75">
        <f t="shared" si="4"/>
        <v>13.064992614475626</v>
      </c>
      <c r="O34" s="141">
        <f t="shared" si="7"/>
        <v>8.2775202943023434</v>
      </c>
      <c r="P34" s="117"/>
      <c r="Q34" s="3" t="s">
        <v>160</v>
      </c>
    </row>
    <row r="35" spans="1:17" s="1" customFormat="1" ht="15.75" x14ac:dyDescent="0.2">
      <c r="A35" s="101">
        <f t="shared" si="5"/>
        <v>17.684000000000001</v>
      </c>
      <c r="B35" s="205" t="s">
        <v>26</v>
      </c>
      <c r="C35" s="206">
        <v>18.396000000000001</v>
      </c>
      <c r="D35" s="165">
        <v>17.684000000000001</v>
      </c>
      <c r="E35" s="240">
        <f t="shared" si="6"/>
        <v>96.129593389867367</v>
      </c>
      <c r="F35" s="230">
        <v>13.262</v>
      </c>
      <c r="G35" s="83">
        <f t="shared" si="0"/>
        <v>4.4220000000000006</v>
      </c>
      <c r="H35" s="308">
        <v>33.299999999999997</v>
      </c>
      <c r="I35" s="131">
        <v>38.206000000000003</v>
      </c>
      <c r="J35" s="338">
        <f t="shared" si="1"/>
        <v>114.73273273273274</v>
      </c>
      <c r="K35" s="240">
        <v>26.143999999999998</v>
      </c>
      <c r="L35" s="243">
        <f t="shared" si="2"/>
        <v>12.062000000000005</v>
      </c>
      <c r="M35" s="95">
        <f t="shared" si="3"/>
        <v>21.604840533815878</v>
      </c>
      <c r="N35" s="74">
        <f t="shared" si="4"/>
        <v>19.713467048710601</v>
      </c>
      <c r="O35" s="99">
        <f t="shared" si="7"/>
        <v>1.8913734851052766</v>
      </c>
      <c r="P35" s="117"/>
      <c r="Q35" s="3" t="s">
        <v>160</v>
      </c>
    </row>
    <row r="36" spans="1:17" s="13" customFormat="1" ht="15.75" customHeight="1" x14ac:dyDescent="0.25">
      <c r="A36" s="101">
        <f t="shared" si="5"/>
        <v>148.81200000000001</v>
      </c>
      <c r="B36" s="203" t="s">
        <v>59</v>
      </c>
      <c r="C36" s="204">
        <v>151.4453125</v>
      </c>
      <c r="D36" s="226">
        <f>SUM(D37:D44)</f>
        <v>148.81200000000001</v>
      </c>
      <c r="E36" s="78">
        <f t="shared" si="6"/>
        <v>98.261212277534185</v>
      </c>
      <c r="F36" s="130">
        <f>SUM(F37:F44)</f>
        <v>66.103000000000009</v>
      </c>
      <c r="G36" s="82">
        <f t="shared" si="0"/>
        <v>82.709000000000003</v>
      </c>
      <c r="H36" s="307">
        <v>248.29599999999999</v>
      </c>
      <c r="I36" s="130">
        <f>SUM(I37:I44)</f>
        <v>467.41300000000001</v>
      </c>
      <c r="J36" s="341">
        <f t="shared" si="1"/>
        <v>188.24830041563297</v>
      </c>
      <c r="K36" s="241">
        <f>SUM(K37:K44)</f>
        <v>166.59</v>
      </c>
      <c r="L36" s="247">
        <f t="shared" si="2"/>
        <v>300.82299999999998</v>
      </c>
      <c r="M36" s="94">
        <f t="shared" si="3"/>
        <v>31.409630943741096</v>
      </c>
      <c r="N36" s="73">
        <f t="shared" si="4"/>
        <v>25.201579353433274</v>
      </c>
      <c r="O36" s="98">
        <f t="shared" si="7"/>
        <v>6.2080515903078215</v>
      </c>
      <c r="P36" s="117"/>
      <c r="Q36" s="3" t="s">
        <v>160</v>
      </c>
    </row>
    <row r="37" spans="1:17" s="17" customFormat="1" ht="15.75" x14ac:dyDescent="0.2">
      <c r="A37" s="101">
        <f t="shared" si="5"/>
        <v>10.590999999999999</v>
      </c>
      <c r="B37" s="205" t="s">
        <v>84</v>
      </c>
      <c r="C37" s="206">
        <v>10.8005</v>
      </c>
      <c r="D37" s="165">
        <v>10.590999999999999</v>
      </c>
      <c r="E37" s="240">
        <f t="shared" si="6"/>
        <v>98.060274987269096</v>
      </c>
      <c r="F37" s="230">
        <v>8.1669999999999998</v>
      </c>
      <c r="G37" s="84">
        <f t="shared" si="0"/>
        <v>2.4239999999999995</v>
      </c>
      <c r="H37" s="309">
        <v>20.143000000000001</v>
      </c>
      <c r="I37" s="131">
        <v>29.687000000000001</v>
      </c>
      <c r="J37" s="335">
        <f t="shared" ref="J37:J68" si="10">IFERROR(I37/H37*100,"")</f>
        <v>147.38122424663655</v>
      </c>
      <c r="K37" s="240">
        <v>16.02</v>
      </c>
      <c r="L37" s="248">
        <f t="shared" ref="L37:L68" si="11">IFERROR(I37-K37,"")</f>
        <v>13.667000000000002</v>
      </c>
      <c r="M37" s="95">
        <f t="shared" ref="M37:M68" si="12">IFERROR(IF(D37&gt;0,I37/D37*10,""),"")</f>
        <v>28.030403172504958</v>
      </c>
      <c r="N37" s="75">
        <f t="shared" ref="N37:N68" si="13">IFERROR(IF(F37&gt;0,K37/F37*10,""),"")</f>
        <v>19.615525896902167</v>
      </c>
      <c r="O37" s="141">
        <f t="shared" si="7"/>
        <v>8.414877275602791</v>
      </c>
      <c r="P37" s="117"/>
      <c r="Q37" s="3" t="s">
        <v>160</v>
      </c>
    </row>
    <row r="38" spans="1:17" s="1" customFormat="1" ht="15.75" x14ac:dyDescent="0.2">
      <c r="A38" s="101">
        <f t="shared" si="5"/>
        <v>1.89</v>
      </c>
      <c r="B38" s="205" t="s">
        <v>85</v>
      </c>
      <c r="C38" s="206">
        <v>1.8901699999999999</v>
      </c>
      <c r="D38" s="165">
        <v>1.89</v>
      </c>
      <c r="E38" s="240">
        <f t="shared" si="6"/>
        <v>99.991006099980424</v>
      </c>
      <c r="F38" s="230">
        <v>0</v>
      </c>
      <c r="G38" s="84">
        <f t="shared" si="0"/>
        <v>1.89</v>
      </c>
      <c r="H38" s="309">
        <v>2</v>
      </c>
      <c r="I38" s="131">
        <v>4.9480000000000004</v>
      </c>
      <c r="J38" s="335">
        <f t="shared" si="10"/>
        <v>247.40000000000003</v>
      </c>
      <c r="K38" s="240">
        <v>0</v>
      </c>
      <c r="L38" s="248">
        <f t="shared" si="11"/>
        <v>4.9480000000000004</v>
      </c>
      <c r="M38" s="95">
        <f t="shared" si="12"/>
        <v>26.179894179894184</v>
      </c>
      <c r="N38" s="75" t="str">
        <f t="shared" si="13"/>
        <v/>
      </c>
      <c r="O38" s="141">
        <f t="shared" si="7"/>
        <v>0</v>
      </c>
      <c r="P38" s="117"/>
      <c r="Q38" s="3" t="s">
        <v>160</v>
      </c>
    </row>
    <row r="39" spans="1:17" s="3" customFormat="1" ht="15.75" x14ac:dyDescent="0.2">
      <c r="A39" s="101">
        <f t="shared" si="5"/>
        <v>11.5</v>
      </c>
      <c r="B39" s="207" t="s">
        <v>63</v>
      </c>
      <c r="C39" s="206">
        <v>12.2740185</v>
      </c>
      <c r="D39" s="165">
        <v>11.5</v>
      </c>
      <c r="E39" s="240">
        <f t="shared" si="6"/>
        <v>93.693846070054406</v>
      </c>
      <c r="F39" s="230">
        <v>7.7469999999999999</v>
      </c>
      <c r="G39" s="85">
        <f t="shared" si="0"/>
        <v>3.7530000000000001</v>
      </c>
      <c r="H39" s="310">
        <v>19.872999999999998</v>
      </c>
      <c r="I39" s="131">
        <v>24.4</v>
      </c>
      <c r="J39" s="342">
        <f t="shared" si="10"/>
        <v>122.77965078246868</v>
      </c>
      <c r="K39" s="240">
        <v>13.1</v>
      </c>
      <c r="L39" s="249">
        <f t="shared" si="11"/>
        <v>11.299999999999999</v>
      </c>
      <c r="M39" s="96">
        <f t="shared" si="12"/>
        <v>21.217391304347824</v>
      </c>
      <c r="N39" s="75">
        <f t="shared" si="13"/>
        <v>16.909771524461082</v>
      </c>
      <c r="O39" s="141">
        <f t="shared" si="7"/>
        <v>4.3076197798867426</v>
      </c>
      <c r="P39" s="117"/>
      <c r="Q39" s="3" t="s">
        <v>160</v>
      </c>
    </row>
    <row r="40" spans="1:17" s="1" customFormat="1" ht="15.75" x14ac:dyDescent="0.2">
      <c r="A40" s="101">
        <f t="shared" si="5"/>
        <v>88.48</v>
      </c>
      <c r="B40" s="205" t="s">
        <v>27</v>
      </c>
      <c r="C40" s="206">
        <v>88.479994000000005</v>
      </c>
      <c r="D40" s="165">
        <v>88.48</v>
      </c>
      <c r="E40" s="240">
        <f t="shared" si="6"/>
        <v>100.00000678119395</v>
      </c>
      <c r="F40" s="230">
        <v>47.048999999999999</v>
      </c>
      <c r="G40" s="84">
        <f t="shared" si="0"/>
        <v>41.431000000000004</v>
      </c>
      <c r="H40" s="309">
        <v>194.1</v>
      </c>
      <c r="I40" s="131">
        <v>298</v>
      </c>
      <c r="J40" s="335">
        <f t="shared" si="10"/>
        <v>153.52910870685216</v>
      </c>
      <c r="K40" s="240">
        <v>129.9</v>
      </c>
      <c r="L40" s="248">
        <f t="shared" si="11"/>
        <v>168.1</v>
      </c>
      <c r="M40" s="95">
        <f t="shared" si="12"/>
        <v>33.679927667269439</v>
      </c>
      <c r="N40" s="75">
        <f t="shared" si="13"/>
        <v>27.609513485940194</v>
      </c>
      <c r="O40" s="141">
        <f t="shared" si="7"/>
        <v>6.0704141813292445</v>
      </c>
      <c r="P40" s="117"/>
      <c r="Q40" s="3" t="s">
        <v>160</v>
      </c>
    </row>
    <row r="41" spans="1:17" s="1" customFormat="1" ht="15" hidden="1" customHeight="1" x14ac:dyDescent="0.2">
      <c r="A41" s="101" t="str">
        <f t="shared" si="5"/>
        <v>x</v>
      </c>
      <c r="B41" s="205" t="s">
        <v>28</v>
      </c>
      <c r="C41" s="206">
        <v>0.21</v>
      </c>
      <c r="D41" s="165">
        <v>0</v>
      </c>
      <c r="E41" s="240">
        <f t="shared" si="6"/>
        <v>0</v>
      </c>
      <c r="F41" s="230">
        <v>0</v>
      </c>
      <c r="G41" s="83">
        <f t="shared" si="0"/>
        <v>0</v>
      </c>
      <c r="H41" s="308"/>
      <c r="I41" s="131">
        <v>0</v>
      </c>
      <c r="J41" s="338" t="str">
        <f t="shared" si="10"/>
        <v/>
      </c>
      <c r="K41" s="240">
        <v>0</v>
      </c>
      <c r="L41" s="243">
        <f t="shared" si="11"/>
        <v>0</v>
      </c>
      <c r="M41" s="95" t="str">
        <f t="shared" si="12"/>
        <v/>
      </c>
      <c r="N41" s="74" t="str">
        <f t="shared" si="13"/>
        <v/>
      </c>
      <c r="O41" s="99">
        <f t="shared" si="7"/>
        <v>0</v>
      </c>
      <c r="P41" s="117"/>
      <c r="Q41" s="3" t="s">
        <v>160</v>
      </c>
    </row>
    <row r="42" spans="1:17" s="1" customFormat="1" ht="15" customHeight="1" x14ac:dyDescent="0.2">
      <c r="A42" s="101">
        <f t="shared" si="5"/>
        <v>3.3</v>
      </c>
      <c r="B42" s="205" t="s">
        <v>29</v>
      </c>
      <c r="C42" s="206">
        <v>3.8005</v>
      </c>
      <c r="D42" s="165">
        <v>3.3</v>
      </c>
      <c r="E42" s="240">
        <f t="shared" si="6"/>
        <v>86.830680173661364</v>
      </c>
      <c r="F42" s="230">
        <v>0.24</v>
      </c>
      <c r="G42" s="83">
        <f t="shared" si="0"/>
        <v>3.0599999999999996</v>
      </c>
      <c r="H42" s="308">
        <v>2.1800000000000002</v>
      </c>
      <c r="I42" s="131">
        <v>2.63</v>
      </c>
      <c r="J42" s="338">
        <f t="shared" si="10"/>
        <v>120.64220183486236</v>
      </c>
      <c r="K42" s="240">
        <v>0.17</v>
      </c>
      <c r="L42" s="243">
        <f t="shared" si="11"/>
        <v>2.46</v>
      </c>
      <c r="M42" s="95">
        <f t="shared" si="12"/>
        <v>7.9696969696969697</v>
      </c>
      <c r="N42" s="75">
        <f t="shared" si="13"/>
        <v>7.0833333333333339</v>
      </c>
      <c r="O42" s="141">
        <f t="shared" si="7"/>
        <v>0.8863636363636358</v>
      </c>
      <c r="P42" s="117"/>
      <c r="Q42" s="3" t="s">
        <v>160</v>
      </c>
    </row>
    <row r="43" spans="1:17" s="1" customFormat="1" ht="15.75" x14ac:dyDescent="0.2">
      <c r="A43" s="101">
        <f t="shared" si="5"/>
        <v>33.051000000000002</v>
      </c>
      <c r="B43" s="205" t="s">
        <v>30</v>
      </c>
      <c r="C43" s="206">
        <v>33.990130000000001</v>
      </c>
      <c r="D43" s="165">
        <v>33.051000000000002</v>
      </c>
      <c r="E43" s="240">
        <f t="shared" si="6"/>
        <v>97.237050873297633</v>
      </c>
      <c r="F43" s="230">
        <v>2.9</v>
      </c>
      <c r="G43" s="84">
        <f t="shared" si="0"/>
        <v>30.151000000000003</v>
      </c>
      <c r="H43" s="309">
        <v>10</v>
      </c>
      <c r="I43" s="131">
        <v>107.748</v>
      </c>
      <c r="J43" s="335">
        <f t="shared" si="10"/>
        <v>1077.48</v>
      </c>
      <c r="K43" s="240">
        <v>7.4</v>
      </c>
      <c r="L43" s="248">
        <f t="shared" si="11"/>
        <v>100.348</v>
      </c>
      <c r="M43" s="95">
        <f t="shared" si="12"/>
        <v>32.60052645910865</v>
      </c>
      <c r="N43" s="75">
        <f t="shared" si="13"/>
        <v>25.517241379310349</v>
      </c>
      <c r="O43" s="141">
        <f t="shared" si="7"/>
        <v>7.0832850797983014</v>
      </c>
      <c r="P43" s="117"/>
      <c r="Q43" s="3" t="s">
        <v>160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/>
      <c r="D44" s="165">
        <v>0</v>
      </c>
      <c r="E44" s="240">
        <f t="shared" si="6"/>
        <v>0</v>
      </c>
      <c r="F44" s="230">
        <v>0</v>
      </c>
      <c r="G44" s="84">
        <f t="shared" si="0"/>
        <v>0</v>
      </c>
      <c r="H44" s="309"/>
      <c r="I44" s="131">
        <v>0</v>
      </c>
      <c r="J44" s="335" t="str">
        <f t="shared" si="10"/>
        <v/>
      </c>
      <c r="K44" s="240">
        <v>0</v>
      </c>
      <c r="L44" s="248">
        <f t="shared" si="11"/>
        <v>0</v>
      </c>
      <c r="M44" s="95" t="str">
        <f t="shared" si="12"/>
        <v/>
      </c>
      <c r="N44" s="75" t="str">
        <f t="shared" si="13"/>
        <v/>
      </c>
      <c r="O44" s="141">
        <f t="shared" si="7"/>
        <v>0</v>
      </c>
      <c r="P44" s="117"/>
      <c r="Q44" s="3" t="s">
        <v>160</v>
      </c>
    </row>
    <row r="45" spans="1:17" s="13" customFormat="1" ht="15.75" customHeight="1" x14ac:dyDescent="0.25">
      <c r="A45" s="101">
        <f t="shared" si="5"/>
        <v>166.99799999999999</v>
      </c>
      <c r="B45" s="203" t="s">
        <v>62</v>
      </c>
      <c r="C45" s="204">
        <v>199.22107099999999</v>
      </c>
      <c r="D45" s="226">
        <f>SUM(D46:D52)</f>
        <v>166.99799999999999</v>
      </c>
      <c r="E45" s="78">
        <f t="shared" si="6"/>
        <v>83.825470449358235</v>
      </c>
      <c r="F45" s="130">
        <f>SUM(F46:F52)</f>
        <v>41.209000000000003</v>
      </c>
      <c r="G45" s="86">
        <f t="shared" si="0"/>
        <v>125.78899999999999</v>
      </c>
      <c r="H45" s="311">
        <v>251.79999999999998</v>
      </c>
      <c r="I45" s="130">
        <f>SUM(I46:I52)</f>
        <v>356.64</v>
      </c>
      <c r="J45" s="336">
        <f t="shared" si="10"/>
        <v>141.63621922160445</v>
      </c>
      <c r="K45" s="241">
        <f>SUM(K46:K52)</f>
        <v>58.280999999999999</v>
      </c>
      <c r="L45" s="250">
        <f t="shared" si="11"/>
        <v>298.35899999999998</v>
      </c>
      <c r="M45" s="94">
        <f t="shared" si="12"/>
        <v>21.355944382567458</v>
      </c>
      <c r="N45" s="76">
        <f t="shared" si="13"/>
        <v>14.142784343225994</v>
      </c>
      <c r="O45" s="140">
        <f t="shared" si="7"/>
        <v>7.2131600393414637</v>
      </c>
      <c r="P45" s="158"/>
      <c r="Q45" s="112" t="s">
        <v>160</v>
      </c>
    </row>
    <row r="46" spans="1:17" s="1" customFormat="1" ht="15" hidden="1" customHeight="1" x14ac:dyDescent="0.2">
      <c r="A46" s="101" t="str">
        <f t="shared" si="5"/>
        <v>x</v>
      </c>
      <c r="B46" s="205" t="s">
        <v>86</v>
      </c>
      <c r="C46" s="206">
        <v>0.14699999999999999</v>
      </c>
      <c r="D46" s="165">
        <v>0</v>
      </c>
      <c r="E46" s="240">
        <f t="shared" si="6"/>
        <v>0</v>
      </c>
      <c r="F46" s="230">
        <v>0</v>
      </c>
      <c r="G46" s="84">
        <f t="shared" si="0"/>
        <v>0</v>
      </c>
      <c r="H46" s="309"/>
      <c r="I46" s="131">
        <v>0</v>
      </c>
      <c r="J46" s="335" t="str">
        <f t="shared" si="10"/>
        <v/>
      </c>
      <c r="K46" s="240">
        <v>0</v>
      </c>
      <c r="L46" s="248">
        <f t="shared" si="11"/>
        <v>0</v>
      </c>
      <c r="M46" s="95" t="str">
        <f t="shared" si="12"/>
        <v/>
      </c>
      <c r="N46" s="75" t="str">
        <f t="shared" si="13"/>
        <v/>
      </c>
      <c r="O46" s="141">
        <f t="shared" si="7"/>
        <v>0</v>
      </c>
      <c r="P46" s="117"/>
      <c r="Q46" s="3" t="s">
        <v>160</v>
      </c>
    </row>
    <row r="47" spans="1:17" s="1" customFormat="1" ht="15.75" x14ac:dyDescent="0.2">
      <c r="A47" s="101">
        <f t="shared" si="5"/>
        <v>1.587</v>
      </c>
      <c r="B47" s="205" t="s">
        <v>87</v>
      </c>
      <c r="C47" s="206">
        <v>1.587</v>
      </c>
      <c r="D47" s="165">
        <v>1.587</v>
      </c>
      <c r="E47" s="240">
        <f t="shared" si="6"/>
        <v>100</v>
      </c>
      <c r="F47" s="230">
        <v>0.2</v>
      </c>
      <c r="G47" s="84">
        <f t="shared" si="0"/>
        <v>1.387</v>
      </c>
      <c r="H47" s="309">
        <v>3</v>
      </c>
      <c r="I47" s="131">
        <v>3.3</v>
      </c>
      <c r="J47" s="335">
        <f t="shared" si="10"/>
        <v>109.99999999999999</v>
      </c>
      <c r="K47" s="240">
        <v>0.36</v>
      </c>
      <c r="L47" s="248">
        <f t="shared" si="11"/>
        <v>2.94</v>
      </c>
      <c r="M47" s="95">
        <f t="shared" si="12"/>
        <v>20.793950850661624</v>
      </c>
      <c r="N47" s="75">
        <f t="shared" si="13"/>
        <v>18</v>
      </c>
      <c r="O47" s="141">
        <f t="shared" si="7"/>
        <v>2.7939508506616235</v>
      </c>
      <c r="P47" s="117"/>
      <c r="Q47" s="3" t="s">
        <v>160</v>
      </c>
    </row>
    <row r="48" spans="1:17" s="1" customFormat="1" ht="15.75" x14ac:dyDescent="0.2">
      <c r="A48" s="101">
        <f t="shared" si="5"/>
        <v>4.6980000000000004</v>
      </c>
      <c r="B48" s="205" t="s">
        <v>88</v>
      </c>
      <c r="C48" s="206">
        <v>5.891</v>
      </c>
      <c r="D48" s="165">
        <v>4.6980000000000004</v>
      </c>
      <c r="E48" s="240">
        <f t="shared" si="6"/>
        <v>79.748769309115602</v>
      </c>
      <c r="F48" s="230">
        <v>2.46</v>
      </c>
      <c r="G48" s="84">
        <f t="shared" si="0"/>
        <v>2.2380000000000004</v>
      </c>
      <c r="H48" s="309">
        <v>4.5</v>
      </c>
      <c r="I48" s="131">
        <v>9</v>
      </c>
      <c r="J48" s="335">
        <f t="shared" si="10"/>
        <v>200</v>
      </c>
      <c r="K48" s="240">
        <v>4.79</v>
      </c>
      <c r="L48" s="248">
        <f t="shared" si="11"/>
        <v>4.21</v>
      </c>
      <c r="M48" s="95">
        <f t="shared" si="12"/>
        <v>19.157088122605362</v>
      </c>
      <c r="N48" s="75">
        <f t="shared" si="13"/>
        <v>19.471544715447155</v>
      </c>
      <c r="O48" s="141">
        <f t="shared" si="7"/>
        <v>-0.31445659284179328</v>
      </c>
      <c r="P48" s="117"/>
      <c r="Q48" s="3" t="s">
        <v>160</v>
      </c>
    </row>
    <row r="49" spans="1:17" s="1" customFormat="1" ht="15" customHeight="1" x14ac:dyDescent="0.2">
      <c r="A49" s="101">
        <f t="shared" si="5"/>
        <v>0.42</v>
      </c>
      <c r="B49" s="205" t="s">
        <v>89</v>
      </c>
      <c r="C49" s="206">
        <v>0.42</v>
      </c>
      <c r="D49" s="165">
        <v>0.42</v>
      </c>
      <c r="E49" s="240">
        <f t="shared" si="6"/>
        <v>100</v>
      </c>
      <c r="F49" s="230">
        <v>0.3</v>
      </c>
      <c r="G49" s="84">
        <f t="shared" si="0"/>
        <v>0.12</v>
      </c>
      <c r="H49" s="309">
        <v>1.3</v>
      </c>
      <c r="I49" s="131">
        <v>0.93600000000000005</v>
      </c>
      <c r="J49" s="335">
        <f t="shared" si="10"/>
        <v>72</v>
      </c>
      <c r="K49" s="240">
        <v>0.621</v>
      </c>
      <c r="L49" s="251">
        <f t="shared" si="11"/>
        <v>0.31500000000000006</v>
      </c>
      <c r="M49" s="95">
        <f t="shared" si="12"/>
        <v>22.285714285714285</v>
      </c>
      <c r="N49" s="75">
        <f t="shared" si="13"/>
        <v>20.700000000000003</v>
      </c>
      <c r="O49" s="141">
        <f t="shared" si="7"/>
        <v>1.5857142857142819</v>
      </c>
      <c r="P49" s="117"/>
      <c r="Q49" s="3" t="s">
        <v>160</v>
      </c>
    </row>
    <row r="50" spans="1:17" s="1" customFormat="1" ht="15.75" x14ac:dyDescent="0.2">
      <c r="A50" s="101">
        <f t="shared" si="5"/>
        <v>15.9</v>
      </c>
      <c r="B50" s="205" t="s">
        <v>101</v>
      </c>
      <c r="C50" s="206">
        <v>16.131</v>
      </c>
      <c r="D50" s="165">
        <v>15.9</v>
      </c>
      <c r="E50" s="240">
        <f t="shared" si="6"/>
        <v>98.567974707085739</v>
      </c>
      <c r="F50" s="230">
        <v>1.8</v>
      </c>
      <c r="G50" s="84">
        <f t="shared" si="0"/>
        <v>14.1</v>
      </c>
      <c r="H50" s="309">
        <v>37.299999999999997</v>
      </c>
      <c r="I50" s="131">
        <v>37.936</v>
      </c>
      <c r="J50" s="335">
        <f t="shared" si="10"/>
        <v>101.70509383378017</v>
      </c>
      <c r="K50" s="240">
        <v>3.8</v>
      </c>
      <c r="L50" s="251">
        <f t="shared" si="11"/>
        <v>34.136000000000003</v>
      </c>
      <c r="M50" s="95">
        <f t="shared" si="12"/>
        <v>23.859119496855342</v>
      </c>
      <c r="N50" s="75">
        <f t="shared" si="13"/>
        <v>21.111111111111111</v>
      </c>
      <c r="O50" s="141">
        <f t="shared" si="7"/>
        <v>2.7480083857442317</v>
      </c>
      <c r="P50" s="117"/>
      <c r="Q50" s="3" t="s">
        <v>160</v>
      </c>
    </row>
    <row r="51" spans="1:17" s="1" customFormat="1" ht="15.75" x14ac:dyDescent="0.2">
      <c r="A51" s="101">
        <f t="shared" si="5"/>
        <v>36.463999999999999</v>
      </c>
      <c r="B51" s="205" t="s">
        <v>90</v>
      </c>
      <c r="C51" s="206">
        <v>37.966500000000003</v>
      </c>
      <c r="D51" s="165">
        <v>36.463999999999999</v>
      </c>
      <c r="E51" s="240">
        <f t="shared" si="6"/>
        <v>96.042563839173994</v>
      </c>
      <c r="F51" s="230">
        <v>11.018000000000001</v>
      </c>
      <c r="G51" s="84">
        <f t="shared" si="0"/>
        <v>25.445999999999998</v>
      </c>
      <c r="H51" s="309">
        <v>45</v>
      </c>
      <c r="I51" s="131">
        <v>51.781999999999996</v>
      </c>
      <c r="J51" s="335">
        <f t="shared" si="10"/>
        <v>115.07111111111111</v>
      </c>
      <c r="K51" s="240">
        <v>15.41</v>
      </c>
      <c r="L51" s="251">
        <f t="shared" si="11"/>
        <v>36.372</v>
      </c>
      <c r="M51" s="95">
        <f t="shared" si="12"/>
        <v>14.200855638437911</v>
      </c>
      <c r="N51" s="75">
        <f t="shared" si="13"/>
        <v>13.986204392811761</v>
      </c>
      <c r="O51" s="141">
        <f t="shared" si="7"/>
        <v>0.21465124562615046</v>
      </c>
      <c r="P51" s="117"/>
      <c r="Q51" s="3" t="s">
        <v>160</v>
      </c>
    </row>
    <row r="52" spans="1:17" s="1" customFormat="1" ht="15.75" x14ac:dyDescent="0.2">
      <c r="A52" s="101">
        <f t="shared" si="5"/>
        <v>107.929</v>
      </c>
      <c r="B52" s="205" t="s">
        <v>102</v>
      </c>
      <c r="C52" s="206">
        <v>137.07857100000001</v>
      </c>
      <c r="D52" s="165">
        <v>107.929</v>
      </c>
      <c r="E52" s="240">
        <f t="shared" si="6"/>
        <v>78.735136507952063</v>
      </c>
      <c r="F52" s="230">
        <v>25.431000000000001</v>
      </c>
      <c r="G52" s="264">
        <f t="shared" si="0"/>
        <v>82.498000000000005</v>
      </c>
      <c r="H52" s="309">
        <v>160.69999999999999</v>
      </c>
      <c r="I52" s="131">
        <v>253.68600000000001</v>
      </c>
      <c r="J52" s="335">
        <f t="shared" si="10"/>
        <v>157.8630989421282</v>
      </c>
      <c r="K52" s="240">
        <v>33.299999999999997</v>
      </c>
      <c r="L52" s="252">
        <f t="shared" si="11"/>
        <v>220.38600000000002</v>
      </c>
      <c r="M52" s="95">
        <f t="shared" si="12"/>
        <v>23.504896737670133</v>
      </c>
      <c r="N52" s="77">
        <f t="shared" si="13"/>
        <v>13.094255043057682</v>
      </c>
      <c r="O52" s="142">
        <f t="shared" si="7"/>
        <v>10.410641694612451</v>
      </c>
      <c r="P52" s="117"/>
      <c r="Q52" s="3" t="s">
        <v>160</v>
      </c>
    </row>
    <row r="53" spans="1:17" s="13" customFormat="1" ht="15.75" customHeight="1" x14ac:dyDescent="0.25">
      <c r="A53" s="101">
        <f t="shared" si="5"/>
        <v>295.63799999999992</v>
      </c>
      <c r="B53" s="208" t="s">
        <v>31</v>
      </c>
      <c r="C53" s="209">
        <v>302.83139</v>
      </c>
      <c r="D53" s="227">
        <f>SUM(D54:D67)</f>
        <v>295.63799999999992</v>
      </c>
      <c r="E53" s="241">
        <f t="shared" si="6"/>
        <v>97.624622071047497</v>
      </c>
      <c r="F53" s="132">
        <f>SUM(F54:F67)</f>
        <v>261.35400000000004</v>
      </c>
      <c r="G53" s="153">
        <f t="shared" si="0"/>
        <v>34.283999999999878</v>
      </c>
      <c r="H53" s="313">
        <v>301.79200000000009</v>
      </c>
      <c r="I53" s="132">
        <f>SUM(I54:I67)</f>
        <v>506.73999999999995</v>
      </c>
      <c r="J53" s="337">
        <f t="shared" si="10"/>
        <v>167.91034884953868</v>
      </c>
      <c r="K53" s="241">
        <f>SUM(K54:K67)</f>
        <v>239.636</v>
      </c>
      <c r="L53" s="253">
        <f t="shared" si="11"/>
        <v>267.10399999999993</v>
      </c>
      <c r="M53" s="94">
        <f t="shared" si="12"/>
        <v>17.140557032587154</v>
      </c>
      <c r="N53" s="78">
        <f t="shared" si="13"/>
        <v>9.1690197969038145</v>
      </c>
      <c r="O53" s="143">
        <f t="shared" si="7"/>
        <v>7.9715372356833392</v>
      </c>
      <c r="P53" s="158"/>
      <c r="Q53" s="112" t="s">
        <v>160</v>
      </c>
    </row>
    <row r="54" spans="1:17" s="17" customFormat="1" ht="15.75" x14ac:dyDescent="0.2">
      <c r="A54" s="101">
        <f t="shared" si="5"/>
        <v>33.840000000000003</v>
      </c>
      <c r="B54" s="210" t="s">
        <v>91</v>
      </c>
      <c r="C54" s="206">
        <v>33.840000000000003</v>
      </c>
      <c r="D54" s="165">
        <v>33.840000000000003</v>
      </c>
      <c r="E54" s="240">
        <f t="shared" si="6"/>
        <v>100</v>
      </c>
      <c r="F54" s="230">
        <v>27.324000000000002</v>
      </c>
      <c r="G54" s="265">
        <f t="shared" si="0"/>
        <v>6.5160000000000018</v>
      </c>
      <c r="H54" s="308">
        <v>28.8</v>
      </c>
      <c r="I54" s="131">
        <v>50.58</v>
      </c>
      <c r="J54" s="338">
        <f t="shared" si="10"/>
        <v>175.625</v>
      </c>
      <c r="K54" s="240">
        <v>25.69</v>
      </c>
      <c r="L54" s="254">
        <f t="shared" si="11"/>
        <v>24.889999999999997</v>
      </c>
      <c r="M54" s="97">
        <f t="shared" si="12"/>
        <v>14.946808510638297</v>
      </c>
      <c r="N54" s="79">
        <f t="shared" si="13"/>
        <v>9.4019909237300539</v>
      </c>
      <c r="O54" s="144">
        <f t="shared" si="7"/>
        <v>5.544817586908243</v>
      </c>
      <c r="P54" s="117"/>
      <c r="Q54" s="3" t="s">
        <v>160</v>
      </c>
    </row>
    <row r="55" spans="1:17" s="1" customFormat="1" ht="15.75" x14ac:dyDescent="0.2">
      <c r="A55" s="101">
        <f t="shared" si="5"/>
        <v>9.3559999999999999</v>
      </c>
      <c r="B55" s="210" t="s">
        <v>92</v>
      </c>
      <c r="C55" s="206">
        <v>10.307</v>
      </c>
      <c r="D55" s="165">
        <v>9.3559999999999999</v>
      </c>
      <c r="E55" s="240">
        <f t="shared" si="6"/>
        <v>90.773260890656829</v>
      </c>
      <c r="F55" s="230">
        <v>7.9950000000000001</v>
      </c>
      <c r="G55" s="83">
        <f t="shared" si="0"/>
        <v>1.3609999999999998</v>
      </c>
      <c r="H55" s="308">
        <v>10</v>
      </c>
      <c r="I55" s="131">
        <v>12.826000000000001</v>
      </c>
      <c r="J55" s="338">
        <f t="shared" si="10"/>
        <v>128.26</v>
      </c>
      <c r="K55" s="240">
        <v>6.6369999999999996</v>
      </c>
      <c r="L55" s="255">
        <f t="shared" si="11"/>
        <v>6.1890000000000009</v>
      </c>
      <c r="M55" s="97">
        <f t="shared" si="12"/>
        <v>13.708849935870031</v>
      </c>
      <c r="N55" s="75">
        <f t="shared" si="13"/>
        <v>8.3014383989993732</v>
      </c>
      <c r="O55" s="141">
        <f t="shared" si="7"/>
        <v>5.4074115368706579</v>
      </c>
      <c r="P55" s="117"/>
      <c r="Q55" s="3" t="s">
        <v>160</v>
      </c>
    </row>
    <row r="56" spans="1:17" s="1" customFormat="1" ht="15.75" x14ac:dyDescent="0.2">
      <c r="A56" s="101">
        <f t="shared" si="5"/>
        <v>32.228999999999999</v>
      </c>
      <c r="B56" s="210" t="s">
        <v>93</v>
      </c>
      <c r="C56" s="206">
        <v>32.2288</v>
      </c>
      <c r="D56" s="165">
        <v>32.228999999999999</v>
      </c>
      <c r="E56" s="240">
        <f t="shared" si="6"/>
        <v>100.00062056297475</v>
      </c>
      <c r="F56" s="230">
        <v>21.460999999999999</v>
      </c>
      <c r="G56" s="83">
        <f t="shared" si="0"/>
        <v>10.768000000000001</v>
      </c>
      <c r="H56" s="308">
        <v>21</v>
      </c>
      <c r="I56" s="131">
        <v>57.057000000000002</v>
      </c>
      <c r="J56" s="338">
        <f t="shared" si="10"/>
        <v>271.7</v>
      </c>
      <c r="K56" s="240">
        <v>19.899999999999999</v>
      </c>
      <c r="L56" s="255">
        <f t="shared" si="11"/>
        <v>37.157000000000004</v>
      </c>
      <c r="M56" s="97">
        <f t="shared" si="12"/>
        <v>17.703620962487204</v>
      </c>
      <c r="N56" s="75">
        <f t="shared" si="13"/>
        <v>9.2726340804249574</v>
      </c>
      <c r="O56" s="141">
        <f t="shared" si="7"/>
        <v>8.4309868820622462</v>
      </c>
      <c r="P56" s="117"/>
      <c r="Q56" s="3" t="s">
        <v>160</v>
      </c>
    </row>
    <row r="57" spans="1:17" s="1" customFormat="1" ht="15.75" x14ac:dyDescent="0.2">
      <c r="A57" s="101">
        <f t="shared" si="5"/>
        <v>143.6</v>
      </c>
      <c r="B57" s="210" t="s">
        <v>94</v>
      </c>
      <c r="C57" s="206">
        <v>142.86609000000001</v>
      </c>
      <c r="D57" s="165">
        <v>143.6</v>
      </c>
      <c r="E57" s="240">
        <f t="shared" si="6"/>
        <v>100.51370482666668</v>
      </c>
      <c r="F57" s="230">
        <v>116.386</v>
      </c>
      <c r="G57" s="83">
        <f t="shared" si="0"/>
        <v>27.213999999999999</v>
      </c>
      <c r="H57" s="308">
        <v>168</v>
      </c>
      <c r="I57" s="131">
        <v>269.8</v>
      </c>
      <c r="J57" s="338">
        <f t="shared" si="10"/>
        <v>160.5952380952381</v>
      </c>
      <c r="K57" s="240">
        <v>93.956000000000003</v>
      </c>
      <c r="L57" s="255">
        <f t="shared" si="11"/>
        <v>175.84399999999999</v>
      </c>
      <c r="M57" s="97">
        <f t="shared" si="12"/>
        <v>18.788300835654596</v>
      </c>
      <c r="N57" s="75">
        <f t="shared" si="13"/>
        <v>8.0727922602374864</v>
      </c>
      <c r="O57" s="141">
        <f t="shared" si="7"/>
        <v>10.715508575417109</v>
      </c>
      <c r="P57" s="117"/>
      <c r="Q57" s="3" t="s">
        <v>160</v>
      </c>
    </row>
    <row r="58" spans="1:17" s="1" customFormat="1" ht="15" customHeight="1" x14ac:dyDescent="0.2">
      <c r="A58" s="101">
        <f t="shared" si="5"/>
        <v>11.678000000000001</v>
      </c>
      <c r="B58" s="210" t="s">
        <v>57</v>
      </c>
      <c r="C58" s="206">
        <v>14.72</v>
      </c>
      <c r="D58" s="165">
        <v>11.678000000000001</v>
      </c>
      <c r="E58" s="240">
        <f t="shared" si="6"/>
        <v>79.334239130434781</v>
      </c>
      <c r="F58" s="230">
        <v>17.475999999999999</v>
      </c>
      <c r="G58" s="83">
        <f t="shared" si="0"/>
        <v>-5.7979999999999983</v>
      </c>
      <c r="H58" s="308">
        <v>14.8</v>
      </c>
      <c r="I58" s="131">
        <v>14.669</v>
      </c>
      <c r="J58" s="338">
        <f t="shared" si="10"/>
        <v>99.114864864864856</v>
      </c>
      <c r="K58" s="240">
        <v>9.1850000000000005</v>
      </c>
      <c r="L58" s="243">
        <f t="shared" si="11"/>
        <v>5.484</v>
      </c>
      <c r="M58" s="97">
        <f t="shared" si="12"/>
        <v>12.561226237369411</v>
      </c>
      <c r="N58" s="75">
        <f t="shared" si="13"/>
        <v>5.2557793545433737</v>
      </c>
      <c r="O58" s="141">
        <f t="shared" si="7"/>
        <v>7.305446882826037</v>
      </c>
      <c r="P58" s="117"/>
      <c r="Q58" s="3" t="s">
        <v>160</v>
      </c>
    </row>
    <row r="59" spans="1:17" s="1" customFormat="1" ht="15.75" x14ac:dyDescent="0.2">
      <c r="A59" s="101">
        <f t="shared" si="5"/>
        <v>14.968999999999999</v>
      </c>
      <c r="B59" s="210" t="s">
        <v>32</v>
      </c>
      <c r="C59" s="206">
        <v>15.557499999999999</v>
      </c>
      <c r="D59" s="165">
        <v>14.968999999999999</v>
      </c>
      <c r="E59" s="240">
        <f t="shared" si="6"/>
        <v>96.217258556966087</v>
      </c>
      <c r="F59" s="230">
        <v>10.148999999999999</v>
      </c>
      <c r="G59" s="83">
        <f t="shared" si="0"/>
        <v>4.82</v>
      </c>
      <c r="H59" s="308">
        <v>13.5</v>
      </c>
      <c r="I59" s="131">
        <v>21.911000000000001</v>
      </c>
      <c r="J59" s="338">
        <f t="shared" si="10"/>
        <v>162.30370370370372</v>
      </c>
      <c r="K59" s="240">
        <v>8.3149999999999995</v>
      </c>
      <c r="L59" s="243">
        <f t="shared" si="11"/>
        <v>13.596000000000002</v>
      </c>
      <c r="M59" s="97">
        <f t="shared" si="12"/>
        <v>14.63758434097134</v>
      </c>
      <c r="N59" s="75">
        <f t="shared" si="13"/>
        <v>8.1929254113705792</v>
      </c>
      <c r="O59" s="141">
        <f t="shared" si="7"/>
        <v>6.4446589296007613</v>
      </c>
      <c r="P59" s="117"/>
      <c r="Q59" s="3" t="s">
        <v>160</v>
      </c>
    </row>
    <row r="60" spans="1:17" s="1" customFormat="1" ht="14.25" customHeight="1" x14ac:dyDescent="0.2">
      <c r="A60" s="101">
        <f t="shared" si="5"/>
        <v>2.9809999999999999</v>
      </c>
      <c r="B60" s="210" t="s">
        <v>60</v>
      </c>
      <c r="C60" s="206">
        <v>3.0209999999999999</v>
      </c>
      <c r="D60" s="165">
        <v>2.9809999999999999</v>
      </c>
      <c r="E60" s="240">
        <f t="shared" si="6"/>
        <v>98.675935120820924</v>
      </c>
      <c r="F60" s="230">
        <v>1.8660000000000001</v>
      </c>
      <c r="G60" s="83">
        <f t="shared" si="0"/>
        <v>1.1149999999999998</v>
      </c>
      <c r="H60" s="308">
        <v>2.2000000000000002</v>
      </c>
      <c r="I60" s="131">
        <v>2.9089999999999998</v>
      </c>
      <c r="J60" s="338">
        <f t="shared" si="10"/>
        <v>132.22727272727269</v>
      </c>
      <c r="K60" s="240">
        <v>1.153</v>
      </c>
      <c r="L60" s="243">
        <f t="shared" si="11"/>
        <v>1.7559999999999998</v>
      </c>
      <c r="M60" s="97">
        <f t="shared" si="12"/>
        <v>9.7584703119758469</v>
      </c>
      <c r="N60" s="75">
        <f t="shared" si="13"/>
        <v>6.1789924973204711</v>
      </c>
      <c r="O60" s="141">
        <f t="shared" si="7"/>
        <v>3.5794778146553758</v>
      </c>
      <c r="P60" s="117"/>
      <c r="Q60" s="3" t="s">
        <v>160</v>
      </c>
    </row>
    <row r="61" spans="1:17" s="1" customFormat="1" ht="14.25" customHeight="1" x14ac:dyDescent="0.2">
      <c r="A61" s="101">
        <f t="shared" si="5"/>
        <v>16.459</v>
      </c>
      <c r="B61" s="210" t="s">
        <v>33</v>
      </c>
      <c r="C61" s="206">
        <v>16.812999999999999</v>
      </c>
      <c r="D61" s="165">
        <v>16.459</v>
      </c>
      <c r="E61" s="240">
        <f t="shared" si="6"/>
        <v>97.89448640932612</v>
      </c>
      <c r="F61" s="230">
        <v>13.8</v>
      </c>
      <c r="G61" s="83">
        <f t="shared" si="0"/>
        <v>2.6589999999999989</v>
      </c>
      <c r="H61" s="308">
        <v>15</v>
      </c>
      <c r="I61" s="131">
        <v>26.654</v>
      </c>
      <c r="J61" s="338">
        <f t="shared" si="10"/>
        <v>177.69333333333333</v>
      </c>
      <c r="K61" s="240">
        <v>24.3</v>
      </c>
      <c r="L61" s="243">
        <f t="shared" si="11"/>
        <v>2.3539999999999992</v>
      </c>
      <c r="M61" s="97">
        <f t="shared" si="12"/>
        <v>16.194179476274378</v>
      </c>
      <c r="N61" s="75">
        <f t="shared" si="13"/>
        <v>17.608695652173914</v>
      </c>
      <c r="O61" s="141">
        <f t="shared" si="7"/>
        <v>-1.4145161758995357</v>
      </c>
      <c r="P61" s="117"/>
      <c r="Q61" s="3" t="s">
        <v>160</v>
      </c>
    </row>
    <row r="62" spans="1:17" s="1" customFormat="1" ht="14.25" customHeight="1" x14ac:dyDescent="0.2">
      <c r="A62" s="101">
        <f t="shared" si="5"/>
        <v>15.46</v>
      </c>
      <c r="B62" s="210" t="s">
        <v>95</v>
      </c>
      <c r="C62" s="206">
        <v>15.46</v>
      </c>
      <c r="D62" s="165">
        <v>15.46</v>
      </c>
      <c r="E62" s="240">
        <f t="shared" si="6"/>
        <v>100</v>
      </c>
      <c r="F62" s="230">
        <v>11.013999999999999</v>
      </c>
      <c r="G62" s="83">
        <f t="shared" si="0"/>
        <v>4.4460000000000015</v>
      </c>
      <c r="H62" s="308">
        <v>16.100000000000001</v>
      </c>
      <c r="I62" s="131">
        <v>27.186</v>
      </c>
      <c r="J62" s="338">
        <f t="shared" si="10"/>
        <v>168.85714285714283</v>
      </c>
      <c r="K62" s="240">
        <v>13.702</v>
      </c>
      <c r="L62" s="243">
        <f t="shared" si="11"/>
        <v>13.484</v>
      </c>
      <c r="M62" s="97">
        <f t="shared" si="12"/>
        <v>17.584734799482536</v>
      </c>
      <c r="N62" s="75">
        <f t="shared" si="13"/>
        <v>12.440530234247323</v>
      </c>
      <c r="O62" s="141">
        <f t="shared" si="7"/>
        <v>5.1442045652352135</v>
      </c>
      <c r="P62" s="117"/>
      <c r="Q62" s="3" t="s">
        <v>160</v>
      </c>
    </row>
    <row r="63" spans="1:17" s="1" customFormat="1" ht="15.75" x14ac:dyDescent="0.2">
      <c r="A63" s="101">
        <f t="shared" si="5"/>
        <v>1.77</v>
      </c>
      <c r="B63" s="210" t="s">
        <v>34</v>
      </c>
      <c r="C63" s="206">
        <v>2.359</v>
      </c>
      <c r="D63" s="165">
        <v>1.77</v>
      </c>
      <c r="E63" s="240">
        <f t="shared" si="6"/>
        <v>75.031793132683347</v>
      </c>
      <c r="F63" s="230">
        <v>4.375</v>
      </c>
      <c r="G63" s="83">
        <f t="shared" si="0"/>
        <v>-2.605</v>
      </c>
      <c r="H63" s="308">
        <v>0.8</v>
      </c>
      <c r="I63" s="131">
        <v>1.75</v>
      </c>
      <c r="J63" s="338">
        <f t="shared" si="10"/>
        <v>218.75</v>
      </c>
      <c r="K63" s="240">
        <v>1.65</v>
      </c>
      <c r="L63" s="243">
        <f t="shared" si="11"/>
        <v>0.10000000000000009</v>
      </c>
      <c r="M63" s="97">
        <f t="shared" si="12"/>
        <v>9.8870056497175138</v>
      </c>
      <c r="N63" s="75">
        <f t="shared" si="13"/>
        <v>3.7714285714285714</v>
      </c>
      <c r="O63" s="141">
        <f t="shared" si="7"/>
        <v>6.1155770782889425</v>
      </c>
      <c r="P63" s="117"/>
      <c r="Q63" s="3" t="s">
        <v>160</v>
      </c>
    </row>
    <row r="64" spans="1:17" s="1" customFormat="1" ht="14.25" customHeight="1" x14ac:dyDescent="0.2">
      <c r="A64" s="101">
        <f t="shared" si="5"/>
        <v>7.7</v>
      </c>
      <c r="B64" s="210" t="s">
        <v>35</v>
      </c>
      <c r="C64" s="206">
        <v>7.9219999999999997</v>
      </c>
      <c r="D64" s="165">
        <v>7.7</v>
      </c>
      <c r="E64" s="240">
        <f t="shared" si="6"/>
        <v>97.197677354203492</v>
      </c>
      <c r="F64" s="230">
        <v>6.1</v>
      </c>
      <c r="G64" s="84">
        <f t="shared" si="0"/>
        <v>1.6000000000000005</v>
      </c>
      <c r="H64" s="309">
        <v>6.6</v>
      </c>
      <c r="I64" s="131">
        <v>11.7</v>
      </c>
      <c r="J64" s="335">
        <f t="shared" si="10"/>
        <v>177.27272727272728</v>
      </c>
      <c r="K64" s="240">
        <v>7</v>
      </c>
      <c r="L64" s="248">
        <f t="shared" si="11"/>
        <v>4.6999999999999993</v>
      </c>
      <c r="M64" s="97">
        <f t="shared" si="12"/>
        <v>15.194805194805195</v>
      </c>
      <c r="N64" s="75">
        <f t="shared" si="13"/>
        <v>11.475409836065575</v>
      </c>
      <c r="O64" s="141">
        <f t="shared" si="7"/>
        <v>3.7193953587396198</v>
      </c>
      <c r="P64" s="117"/>
      <c r="Q64" s="3" t="s">
        <v>160</v>
      </c>
    </row>
    <row r="65" spans="1:17" s="1" customFormat="1" ht="15.75" hidden="1" x14ac:dyDescent="0.2">
      <c r="A65" s="101" t="str">
        <f t="shared" si="5"/>
        <v>x</v>
      </c>
      <c r="B65" s="205" t="s">
        <v>36</v>
      </c>
      <c r="C65" s="206">
        <v>1.4359999999999999</v>
      </c>
      <c r="D65" s="165">
        <v>0</v>
      </c>
      <c r="E65" s="240">
        <f t="shared" si="6"/>
        <v>0</v>
      </c>
      <c r="F65" s="230">
        <v>2</v>
      </c>
      <c r="G65" s="83">
        <f t="shared" si="0"/>
        <v>-2</v>
      </c>
      <c r="H65" s="308">
        <v>1</v>
      </c>
      <c r="I65" s="131">
        <v>0</v>
      </c>
      <c r="J65" s="338">
        <f t="shared" si="10"/>
        <v>0</v>
      </c>
      <c r="K65" s="240">
        <v>1</v>
      </c>
      <c r="L65" s="243">
        <f t="shared" si="11"/>
        <v>-1</v>
      </c>
      <c r="M65" s="95" t="str">
        <f t="shared" si="12"/>
        <v/>
      </c>
      <c r="N65" s="75">
        <f t="shared" si="13"/>
        <v>5</v>
      </c>
      <c r="O65" s="141">
        <f t="shared" si="7"/>
        <v>0</v>
      </c>
      <c r="P65" s="117"/>
      <c r="Q65" s="3" t="s">
        <v>160</v>
      </c>
    </row>
    <row r="66" spans="1:17" s="1" customFormat="1" ht="15.75" hidden="1" x14ac:dyDescent="0.2">
      <c r="A66" s="101" t="str">
        <f t="shared" si="5"/>
        <v>x</v>
      </c>
      <c r="B66" s="210" t="s">
        <v>37</v>
      </c>
      <c r="C66" s="206">
        <v>0.58499999999999996</v>
      </c>
      <c r="D66" s="165">
        <v>0</v>
      </c>
      <c r="E66" s="240">
        <f t="shared" si="6"/>
        <v>0</v>
      </c>
      <c r="F66" s="230">
        <v>0</v>
      </c>
      <c r="G66" s="83">
        <f t="shared" si="0"/>
        <v>0</v>
      </c>
      <c r="H66" s="308"/>
      <c r="I66" s="131">
        <v>0</v>
      </c>
      <c r="J66" s="338" t="str">
        <f t="shared" si="10"/>
        <v/>
      </c>
      <c r="K66" s="240">
        <v>0</v>
      </c>
      <c r="L66" s="243">
        <f t="shared" si="11"/>
        <v>0</v>
      </c>
      <c r="M66" s="95" t="str">
        <f t="shared" si="12"/>
        <v/>
      </c>
      <c r="N66" s="75" t="str">
        <f t="shared" si="13"/>
        <v/>
      </c>
      <c r="O66" s="141">
        <f t="shared" si="7"/>
        <v>0</v>
      </c>
      <c r="P66" s="117"/>
      <c r="Q66" s="3" t="s">
        <v>160</v>
      </c>
    </row>
    <row r="67" spans="1:17" s="1" customFormat="1" ht="15.75" x14ac:dyDescent="0.2">
      <c r="A67" s="101">
        <f t="shared" si="5"/>
        <v>5.5960000000000001</v>
      </c>
      <c r="B67" s="210" t="s">
        <v>38</v>
      </c>
      <c r="C67" s="206">
        <v>5.7160000000000002</v>
      </c>
      <c r="D67" s="165">
        <v>5.5960000000000001</v>
      </c>
      <c r="E67" s="240">
        <f t="shared" si="6"/>
        <v>97.900629811056689</v>
      </c>
      <c r="F67" s="230">
        <v>21.408000000000001</v>
      </c>
      <c r="G67" s="83">
        <f t="shared" si="0"/>
        <v>-15.812000000000001</v>
      </c>
      <c r="H67" s="308">
        <v>3.992</v>
      </c>
      <c r="I67" s="131">
        <v>9.6980000000000004</v>
      </c>
      <c r="J67" s="338">
        <f t="shared" si="10"/>
        <v>242.93587174348698</v>
      </c>
      <c r="K67" s="240">
        <v>27.148</v>
      </c>
      <c r="L67" s="243">
        <f t="shared" si="11"/>
        <v>-17.45</v>
      </c>
      <c r="M67" s="95">
        <f t="shared" si="12"/>
        <v>17.330235882773412</v>
      </c>
      <c r="N67" s="75">
        <f t="shared" si="13"/>
        <v>12.681240657698057</v>
      </c>
      <c r="O67" s="141">
        <f t="shared" si="7"/>
        <v>4.648995225075355</v>
      </c>
      <c r="P67" s="117"/>
      <c r="Q67" s="3" t="s">
        <v>160</v>
      </c>
    </row>
    <row r="68" spans="1:17" s="13" customFormat="1" ht="15.75" customHeight="1" x14ac:dyDescent="0.25">
      <c r="A68" s="101">
        <f t="shared" si="5"/>
        <v>80.291000000000011</v>
      </c>
      <c r="B68" s="211" t="s">
        <v>138</v>
      </c>
      <c r="C68" s="209">
        <v>85.301199999999994</v>
      </c>
      <c r="D68" s="227">
        <f>SUM(D69:D74)</f>
        <v>80.291000000000011</v>
      </c>
      <c r="E68" s="241">
        <f t="shared" si="6"/>
        <v>94.126460120139015</v>
      </c>
      <c r="F68" s="229">
        <f>SUM(F69:F74)</f>
        <v>54.286000000000001</v>
      </c>
      <c r="G68" s="104">
        <f t="shared" si="0"/>
        <v>26.00500000000001</v>
      </c>
      <c r="H68" s="315">
        <v>90.899999999999991</v>
      </c>
      <c r="I68" s="296">
        <f>SUM(I69:I74)</f>
        <v>128.041</v>
      </c>
      <c r="J68" s="341">
        <f t="shared" si="10"/>
        <v>140.85918591859189</v>
      </c>
      <c r="K68" s="241">
        <f>SUM(K69:K74)</f>
        <v>89.713999999999999</v>
      </c>
      <c r="L68" s="256">
        <f t="shared" si="11"/>
        <v>38.326999999999998</v>
      </c>
      <c r="M68" s="102">
        <f t="shared" si="12"/>
        <v>15.94711736060081</v>
      </c>
      <c r="N68" s="103">
        <f t="shared" si="13"/>
        <v>16.526176178020116</v>
      </c>
      <c r="O68" s="127">
        <f t="shared" si="7"/>
        <v>-0.57905881741930543</v>
      </c>
      <c r="P68" s="158"/>
      <c r="Q68" s="112" t="s">
        <v>160</v>
      </c>
    </row>
    <row r="69" spans="1:17" s="1" customFormat="1" ht="15.75" x14ac:dyDescent="0.2">
      <c r="A69" s="101">
        <f t="shared" si="5"/>
        <v>23.593</v>
      </c>
      <c r="B69" s="210" t="s">
        <v>96</v>
      </c>
      <c r="C69" s="206">
        <v>23.592700000000001</v>
      </c>
      <c r="D69" s="165">
        <v>23.593</v>
      </c>
      <c r="E69" s="240">
        <f t="shared" si="6"/>
        <v>100.00127157976833</v>
      </c>
      <c r="F69" s="230">
        <v>11.193</v>
      </c>
      <c r="G69" s="83">
        <f t="shared" ref="G69:G101" si="14">IFERROR(D69-F69,"")</f>
        <v>12.4</v>
      </c>
      <c r="H69" s="308">
        <v>18.7</v>
      </c>
      <c r="I69" s="131">
        <v>37.01</v>
      </c>
      <c r="J69" s="338">
        <f t="shared" ref="J69:J100" si="15">IFERROR(I69/H69*100,"")</f>
        <v>197.91443850267379</v>
      </c>
      <c r="K69" s="240">
        <v>19.178000000000001</v>
      </c>
      <c r="L69" s="243">
        <f t="shared" ref="L69:L100" si="16">IFERROR(I69-K69,"")</f>
        <v>17.831999999999997</v>
      </c>
      <c r="M69" s="97">
        <f t="shared" ref="M69:M101" si="17">IFERROR(IF(D69&gt;0,I69/D69*10,""),"")</f>
        <v>15.686856270927816</v>
      </c>
      <c r="N69" s="75">
        <f t="shared" ref="N69:N101" si="18">IFERROR(IF(F69&gt;0,K69/F69*10,""),"")</f>
        <v>17.133922987581524</v>
      </c>
      <c r="O69" s="141">
        <f t="shared" si="7"/>
        <v>-1.4470667166537083</v>
      </c>
      <c r="P69" s="117"/>
      <c r="Q69" s="3" t="s">
        <v>160</v>
      </c>
    </row>
    <row r="70" spans="1:17" s="1" customFormat="1" ht="15.75" x14ac:dyDescent="0.2">
      <c r="A70" s="101">
        <f t="shared" ref="A70:A101" si="19">IF(OR(D70="",D70=0),"x",D70)</f>
        <v>23.535</v>
      </c>
      <c r="B70" s="212" t="s">
        <v>39</v>
      </c>
      <c r="C70" s="206">
        <v>24.749199999999998</v>
      </c>
      <c r="D70" s="165">
        <v>23.535</v>
      </c>
      <c r="E70" s="240">
        <f t="shared" ref="E70:E101" si="20">IFERROR(D70/C70*100,0)</f>
        <v>95.093982835808845</v>
      </c>
      <c r="F70" s="230">
        <v>15.675000000000001</v>
      </c>
      <c r="G70" s="83">
        <f t="shared" si="14"/>
        <v>7.8599999999999994</v>
      </c>
      <c r="H70" s="308">
        <v>34.4</v>
      </c>
      <c r="I70" s="131">
        <v>34.402999999999999</v>
      </c>
      <c r="J70" s="338">
        <f t="shared" si="15"/>
        <v>100.00872093023257</v>
      </c>
      <c r="K70" s="240">
        <v>26.923999999999999</v>
      </c>
      <c r="L70" s="243">
        <f t="shared" si="16"/>
        <v>7.4789999999999992</v>
      </c>
      <c r="M70" s="97">
        <f t="shared" si="17"/>
        <v>14.617803271722964</v>
      </c>
      <c r="N70" s="75">
        <f t="shared" si="18"/>
        <v>17.176395534290268</v>
      </c>
      <c r="O70" s="141">
        <f t="shared" ref="O70:O101" si="21">IFERROR(M70-N70,0)</f>
        <v>-2.5585922625673039</v>
      </c>
      <c r="P70" s="117"/>
      <c r="Q70" s="3" t="s">
        <v>160</v>
      </c>
    </row>
    <row r="71" spans="1:17" s="1" customFormat="1" ht="15" customHeight="1" x14ac:dyDescent="0.2">
      <c r="A71" s="101">
        <f t="shared" si="19"/>
        <v>24.963000000000001</v>
      </c>
      <c r="B71" s="210" t="s">
        <v>40</v>
      </c>
      <c r="C71" s="206">
        <v>24.974299999999999</v>
      </c>
      <c r="D71" s="165">
        <v>24.963000000000001</v>
      </c>
      <c r="E71" s="240">
        <f t="shared" si="20"/>
        <v>99.95475348658421</v>
      </c>
      <c r="F71" s="230">
        <v>19.917999999999999</v>
      </c>
      <c r="G71" s="83">
        <f t="shared" si="14"/>
        <v>5.0450000000000017</v>
      </c>
      <c r="H71" s="308">
        <v>27.2</v>
      </c>
      <c r="I71" s="131">
        <v>48.527999999999999</v>
      </c>
      <c r="J71" s="338">
        <f t="shared" si="15"/>
        <v>178.41176470588235</v>
      </c>
      <c r="K71" s="240">
        <v>36.012</v>
      </c>
      <c r="L71" s="243">
        <f t="shared" si="16"/>
        <v>12.515999999999998</v>
      </c>
      <c r="M71" s="97">
        <f t="shared" si="17"/>
        <v>19.439971157312822</v>
      </c>
      <c r="N71" s="75">
        <f t="shared" si="18"/>
        <v>18.080128526960539</v>
      </c>
      <c r="O71" s="141">
        <f t="shared" si="21"/>
        <v>1.3598426303522828</v>
      </c>
      <c r="P71" s="117"/>
      <c r="Q71" s="3" t="s">
        <v>160</v>
      </c>
    </row>
    <row r="72" spans="1:17" s="1" customFormat="1" ht="14.45" hidden="1" customHeight="1" x14ac:dyDescent="0.2">
      <c r="A72" s="101" t="str">
        <f t="shared" si="19"/>
        <v>x</v>
      </c>
      <c r="B72" s="210" t="s">
        <v>136</v>
      </c>
      <c r="C72" s="206">
        <v>24.974299999999999</v>
      </c>
      <c r="D72" s="165" t="s">
        <v>136</v>
      </c>
      <c r="E72" s="240">
        <f t="shared" si="20"/>
        <v>0</v>
      </c>
      <c r="F72" s="230" t="s">
        <v>136</v>
      </c>
      <c r="G72" s="83" t="str">
        <f t="shared" si="14"/>
        <v/>
      </c>
      <c r="H72" s="308"/>
      <c r="I72" s="131" t="s">
        <v>136</v>
      </c>
      <c r="J72" s="338" t="str">
        <f t="shared" si="15"/>
        <v/>
      </c>
      <c r="K72" s="240" t="s">
        <v>136</v>
      </c>
      <c r="L72" s="243" t="str">
        <f t="shared" si="16"/>
        <v/>
      </c>
      <c r="M72" s="97" t="str">
        <f t="shared" si="17"/>
        <v/>
      </c>
      <c r="N72" s="75" t="str">
        <f t="shared" si="18"/>
        <v/>
      </c>
      <c r="O72" s="141">
        <f t="shared" si="21"/>
        <v>0</v>
      </c>
      <c r="P72" s="117"/>
      <c r="Q72" s="3" t="s">
        <v>160</v>
      </c>
    </row>
    <row r="73" spans="1:17" s="1" customFormat="1" ht="15" hidden="1" customHeight="1" x14ac:dyDescent="0.2">
      <c r="A73" s="101" t="str">
        <f t="shared" si="19"/>
        <v>x</v>
      </c>
      <c r="B73" s="210" t="s">
        <v>136</v>
      </c>
      <c r="C73" s="206"/>
      <c r="D73" s="165" t="s">
        <v>136</v>
      </c>
      <c r="E73" s="240">
        <f t="shared" si="20"/>
        <v>0</v>
      </c>
      <c r="F73" s="230" t="s">
        <v>136</v>
      </c>
      <c r="G73" s="83" t="str">
        <f t="shared" si="14"/>
        <v/>
      </c>
      <c r="H73" s="308"/>
      <c r="I73" s="131" t="s">
        <v>136</v>
      </c>
      <c r="J73" s="338" t="str">
        <f t="shared" si="15"/>
        <v/>
      </c>
      <c r="K73" s="240" t="s">
        <v>136</v>
      </c>
      <c r="L73" s="243" t="str">
        <f t="shared" si="16"/>
        <v/>
      </c>
      <c r="M73" s="97" t="str">
        <f t="shared" si="17"/>
        <v/>
      </c>
      <c r="N73" s="75" t="str">
        <f t="shared" si="18"/>
        <v/>
      </c>
      <c r="O73" s="141">
        <f t="shared" si="21"/>
        <v>0</v>
      </c>
      <c r="P73" s="117"/>
      <c r="Q73" s="3" t="s">
        <v>160</v>
      </c>
    </row>
    <row r="74" spans="1:17" s="1" customFormat="1" ht="15.75" x14ac:dyDescent="0.2">
      <c r="A74" s="101">
        <f t="shared" si="19"/>
        <v>8.1999999999999993</v>
      </c>
      <c r="B74" s="210" t="s">
        <v>41</v>
      </c>
      <c r="C74" s="206">
        <v>11.984999999999999</v>
      </c>
      <c r="D74" s="165">
        <v>8.1999999999999993</v>
      </c>
      <c r="E74" s="240">
        <f t="shared" si="20"/>
        <v>68.418856904463908</v>
      </c>
      <c r="F74" s="230">
        <v>7.5</v>
      </c>
      <c r="G74" s="83">
        <f t="shared" si="14"/>
        <v>0.69999999999999929</v>
      </c>
      <c r="H74" s="308">
        <v>10.6</v>
      </c>
      <c r="I74" s="131">
        <v>8.1</v>
      </c>
      <c r="J74" s="338">
        <f t="shared" si="15"/>
        <v>76.415094339622641</v>
      </c>
      <c r="K74" s="240">
        <v>7.6</v>
      </c>
      <c r="L74" s="243">
        <f t="shared" si="16"/>
        <v>0.5</v>
      </c>
      <c r="M74" s="97">
        <f t="shared" si="17"/>
        <v>9.8780487804878057</v>
      </c>
      <c r="N74" s="75">
        <f t="shared" si="18"/>
        <v>10.133333333333333</v>
      </c>
      <c r="O74" s="141">
        <f t="shared" si="21"/>
        <v>-0.2552845528455272</v>
      </c>
      <c r="P74" s="117"/>
      <c r="Q74" s="3" t="s">
        <v>160</v>
      </c>
    </row>
    <row r="75" spans="1:17" s="13" customFormat="1" ht="15.75" customHeight="1" x14ac:dyDescent="0.25">
      <c r="A75" s="101">
        <f t="shared" si="19"/>
        <v>915.98</v>
      </c>
      <c r="B75" s="208" t="s">
        <v>42</v>
      </c>
      <c r="C75" s="209">
        <v>937.91179</v>
      </c>
      <c r="D75" s="227">
        <f>SUM(D76:D88)</f>
        <v>915.98</v>
      </c>
      <c r="E75" s="241">
        <f t="shared" si="20"/>
        <v>97.661636175828434</v>
      </c>
      <c r="F75" s="231">
        <f>SUM(F76:F88)</f>
        <v>698.18899999999996</v>
      </c>
      <c r="G75" s="98">
        <f t="shared" si="14"/>
        <v>217.79100000000005</v>
      </c>
      <c r="H75" s="236">
        <v>1137.23369</v>
      </c>
      <c r="I75" s="132">
        <f>SUM(I76:I88)</f>
        <v>1677.9729999999997</v>
      </c>
      <c r="J75" s="78">
        <f t="shared" si="15"/>
        <v>147.54865378636467</v>
      </c>
      <c r="K75" s="241">
        <f>SUM(K76:K88)</f>
        <v>1302.8009999999999</v>
      </c>
      <c r="L75" s="247">
        <f t="shared" si="16"/>
        <v>375.1719999999998</v>
      </c>
      <c r="M75" s="71">
        <f t="shared" si="17"/>
        <v>18.31888250835171</v>
      </c>
      <c r="N75" s="73">
        <f t="shared" si="18"/>
        <v>18.659718213836079</v>
      </c>
      <c r="O75" s="98">
        <f t="shared" si="21"/>
        <v>-0.34083570548436981</v>
      </c>
      <c r="P75" s="158"/>
      <c r="Q75" s="112" t="s">
        <v>160</v>
      </c>
    </row>
    <row r="76" spans="1:17" s="1" customFormat="1" ht="15" hidden="1" customHeight="1" x14ac:dyDescent="0.2">
      <c r="A76" s="101" t="str">
        <f t="shared" si="19"/>
        <v>x</v>
      </c>
      <c r="B76" s="210" t="s">
        <v>139</v>
      </c>
      <c r="C76" s="206"/>
      <c r="D76" s="165">
        <v>0</v>
      </c>
      <c r="E76" s="240">
        <f t="shared" si="20"/>
        <v>0</v>
      </c>
      <c r="F76" s="230">
        <v>0</v>
      </c>
      <c r="G76" s="84">
        <f t="shared" si="14"/>
        <v>0</v>
      </c>
      <c r="H76" s="309"/>
      <c r="I76" s="131">
        <v>0</v>
      </c>
      <c r="J76" s="335" t="str">
        <f t="shared" si="15"/>
        <v/>
      </c>
      <c r="K76" s="240">
        <v>0</v>
      </c>
      <c r="L76" s="248">
        <f t="shared" si="16"/>
        <v>0</v>
      </c>
      <c r="M76" s="97" t="str">
        <f t="shared" si="17"/>
        <v/>
      </c>
      <c r="N76" s="75" t="str">
        <f t="shared" si="18"/>
        <v/>
      </c>
      <c r="O76" s="141">
        <f t="shared" si="21"/>
        <v>0</v>
      </c>
      <c r="P76" s="117"/>
      <c r="Q76" s="3" t="s">
        <v>161</v>
      </c>
    </row>
    <row r="77" spans="1:17" s="1" customFormat="1" ht="15" hidden="1" customHeight="1" x14ac:dyDescent="0.2">
      <c r="A77" s="101" t="str">
        <f t="shared" si="19"/>
        <v>x</v>
      </c>
      <c r="B77" s="210" t="s">
        <v>140</v>
      </c>
      <c r="C77" s="206">
        <v>0.64500000000000002</v>
      </c>
      <c r="D77" s="165">
        <v>0</v>
      </c>
      <c r="E77" s="240">
        <f t="shared" si="20"/>
        <v>0</v>
      </c>
      <c r="F77" s="230">
        <v>0.3</v>
      </c>
      <c r="G77" s="84">
        <f t="shared" si="14"/>
        <v>-0.3</v>
      </c>
      <c r="H77" s="309"/>
      <c r="I77" s="131">
        <v>0</v>
      </c>
      <c r="J77" s="335" t="str">
        <f t="shared" si="15"/>
        <v/>
      </c>
      <c r="K77" s="240">
        <v>0.3</v>
      </c>
      <c r="L77" s="248">
        <f t="shared" si="16"/>
        <v>-0.3</v>
      </c>
      <c r="M77" s="97" t="str">
        <f t="shared" si="17"/>
        <v/>
      </c>
      <c r="N77" s="75">
        <f t="shared" si="18"/>
        <v>10</v>
      </c>
      <c r="O77" s="141">
        <f t="shared" si="21"/>
        <v>0</v>
      </c>
      <c r="P77" s="117"/>
      <c r="Q77" s="3" t="s">
        <v>160</v>
      </c>
    </row>
    <row r="78" spans="1:17" s="1" customFormat="1" ht="15.75" x14ac:dyDescent="0.2">
      <c r="A78" s="101">
        <f t="shared" si="19"/>
        <v>6.0670000000000002</v>
      </c>
      <c r="B78" s="210" t="s">
        <v>141</v>
      </c>
      <c r="C78" s="206">
        <v>9.7140000000000004</v>
      </c>
      <c r="D78" s="165">
        <v>6.0670000000000002</v>
      </c>
      <c r="E78" s="240">
        <f t="shared" si="20"/>
        <v>62.456248713197446</v>
      </c>
      <c r="F78" s="230">
        <v>4.7750000000000004</v>
      </c>
      <c r="G78" s="83">
        <f t="shared" si="14"/>
        <v>1.2919999999999998</v>
      </c>
      <c r="H78" s="308">
        <v>10.4</v>
      </c>
      <c r="I78" s="131">
        <v>12.914</v>
      </c>
      <c r="J78" s="338">
        <f t="shared" si="15"/>
        <v>124.17307692307691</v>
      </c>
      <c r="K78" s="240">
        <v>10.233000000000001</v>
      </c>
      <c r="L78" s="243">
        <f t="shared" si="16"/>
        <v>2.6809999999999992</v>
      </c>
      <c r="M78" s="97">
        <f t="shared" si="17"/>
        <v>21.285643645953517</v>
      </c>
      <c r="N78" s="75">
        <f t="shared" si="18"/>
        <v>21.430366492146597</v>
      </c>
      <c r="O78" s="141">
        <f t="shared" si="21"/>
        <v>-0.14472284619307985</v>
      </c>
      <c r="P78" s="117"/>
      <c r="Q78" s="3" t="s">
        <v>160</v>
      </c>
    </row>
    <row r="79" spans="1:17" s="1" customFormat="1" ht="15.75" x14ac:dyDescent="0.2">
      <c r="A79" s="101">
        <f t="shared" si="19"/>
        <v>196.20400000000001</v>
      </c>
      <c r="B79" s="210" t="s">
        <v>43</v>
      </c>
      <c r="C79" s="206">
        <v>196.20374000000001</v>
      </c>
      <c r="D79" s="165">
        <v>196.20400000000001</v>
      </c>
      <c r="E79" s="240">
        <f t="shared" si="20"/>
        <v>100.0001325153129</v>
      </c>
      <c r="F79" s="230">
        <v>160.96799999999999</v>
      </c>
      <c r="G79" s="83">
        <f t="shared" si="14"/>
        <v>35.236000000000018</v>
      </c>
      <c r="H79" s="308">
        <v>229.2</v>
      </c>
      <c r="I79" s="131">
        <v>314.2</v>
      </c>
      <c r="J79" s="338">
        <f t="shared" si="15"/>
        <v>137.08551483420595</v>
      </c>
      <c r="K79" s="240">
        <v>290.10000000000002</v>
      </c>
      <c r="L79" s="243">
        <f t="shared" si="16"/>
        <v>24.099999999999966</v>
      </c>
      <c r="M79" s="97">
        <f t="shared" si="17"/>
        <v>16.013944669833439</v>
      </c>
      <c r="N79" s="75">
        <f t="shared" si="18"/>
        <v>18.022215595646344</v>
      </c>
      <c r="O79" s="141">
        <f t="shared" si="21"/>
        <v>-2.008270925812905</v>
      </c>
      <c r="P79" s="117"/>
      <c r="Q79" s="3" t="s">
        <v>160</v>
      </c>
    </row>
    <row r="80" spans="1:17" s="1" customFormat="1" ht="15.75" x14ac:dyDescent="0.2">
      <c r="A80" s="101">
        <f t="shared" si="19"/>
        <v>228.989</v>
      </c>
      <c r="B80" s="210" t="s">
        <v>44</v>
      </c>
      <c r="C80" s="206">
        <v>234.90905000000001</v>
      </c>
      <c r="D80" s="165">
        <v>228.989</v>
      </c>
      <c r="E80" s="240">
        <f t="shared" si="20"/>
        <v>97.479854437281148</v>
      </c>
      <c r="F80" s="230">
        <v>177.40299999999999</v>
      </c>
      <c r="G80" s="83">
        <f t="shared" si="14"/>
        <v>51.586000000000013</v>
      </c>
      <c r="H80" s="308">
        <v>393.48369000000002</v>
      </c>
      <c r="I80" s="131">
        <v>508.93599999999998</v>
      </c>
      <c r="J80" s="338">
        <f t="shared" si="15"/>
        <v>129.34106620785221</v>
      </c>
      <c r="K80" s="240">
        <v>363.71499999999997</v>
      </c>
      <c r="L80" s="243">
        <f t="shared" si="16"/>
        <v>145.221</v>
      </c>
      <c r="M80" s="97">
        <f t="shared" si="17"/>
        <v>22.225347069073184</v>
      </c>
      <c r="N80" s="75">
        <f t="shared" si="18"/>
        <v>20.502189929144379</v>
      </c>
      <c r="O80" s="141">
        <f t="shared" si="21"/>
        <v>1.723157139928805</v>
      </c>
      <c r="P80" s="117"/>
      <c r="Q80" s="3" t="s">
        <v>160</v>
      </c>
    </row>
    <row r="81" spans="1:17" s="1" customFormat="1" ht="15" hidden="1" customHeight="1" x14ac:dyDescent="0.2">
      <c r="A81" s="101" t="str">
        <f t="shared" si="19"/>
        <v>x</v>
      </c>
      <c r="B81" s="210" t="s">
        <v>136</v>
      </c>
      <c r="C81" s="206"/>
      <c r="D81" s="165" t="s">
        <v>136</v>
      </c>
      <c r="E81" s="240">
        <f t="shared" si="20"/>
        <v>0</v>
      </c>
      <c r="F81" s="230" t="s">
        <v>136</v>
      </c>
      <c r="G81" s="83" t="str">
        <f t="shared" si="14"/>
        <v/>
      </c>
      <c r="H81" s="308"/>
      <c r="I81" s="131" t="s">
        <v>136</v>
      </c>
      <c r="J81" s="338" t="str">
        <f t="shared" si="15"/>
        <v/>
      </c>
      <c r="K81" s="240" t="s">
        <v>136</v>
      </c>
      <c r="L81" s="243" t="str">
        <f t="shared" si="16"/>
        <v/>
      </c>
      <c r="M81" s="97" t="str">
        <f t="shared" si="17"/>
        <v/>
      </c>
      <c r="N81" s="75" t="str">
        <f t="shared" si="18"/>
        <v/>
      </c>
      <c r="O81" s="141">
        <f t="shared" si="21"/>
        <v>0</v>
      </c>
      <c r="P81" s="117"/>
      <c r="Q81" s="3" t="s">
        <v>160</v>
      </c>
    </row>
    <row r="82" spans="1:17" s="1" customFormat="1" ht="15" hidden="1" customHeight="1" x14ac:dyDescent="0.2">
      <c r="A82" s="101" t="str">
        <f t="shared" si="19"/>
        <v>x</v>
      </c>
      <c r="B82" s="210" t="s">
        <v>136</v>
      </c>
      <c r="C82" s="206"/>
      <c r="D82" s="165" t="s">
        <v>136</v>
      </c>
      <c r="E82" s="240">
        <f t="shared" si="20"/>
        <v>0</v>
      </c>
      <c r="F82" s="230" t="s">
        <v>136</v>
      </c>
      <c r="G82" s="83" t="str">
        <f t="shared" si="14"/>
        <v/>
      </c>
      <c r="H82" s="308"/>
      <c r="I82" s="131" t="s">
        <v>136</v>
      </c>
      <c r="J82" s="338" t="str">
        <f t="shared" si="15"/>
        <v/>
      </c>
      <c r="K82" s="240" t="s">
        <v>136</v>
      </c>
      <c r="L82" s="243" t="str">
        <f t="shared" si="16"/>
        <v/>
      </c>
      <c r="M82" s="97" t="str">
        <f t="shared" si="17"/>
        <v/>
      </c>
      <c r="N82" s="75" t="str">
        <f t="shared" si="18"/>
        <v/>
      </c>
      <c r="O82" s="141">
        <f t="shared" si="21"/>
        <v>0</v>
      </c>
      <c r="P82" s="117"/>
      <c r="Q82" s="3" t="s">
        <v>160</v>
      </c>
    </row>
    <row r="83" spans="1:17" s="1" customFormat="1" ht="15.75" x14ac:dyDescent="0.2">
      <c r="A83" s="101">
        <f t="shared" si="19"/>
        <v>77.212000000000003</v>
      </c>
      <c r="B83" s="210" t="s">
        <v>45</v>
      </c>
      <c r="C83" s="206">
        <v>78.471000000000004</v>
      </c>
      <c r="D83" s="165">
        <v>77.212000000000003</v>
      </c>
      <c r="E83" s="240">
        <f t="shared" si="20"/>
        <v>98.395585630360259</v>
      </c>
      <c r="F83" s="230">
        <v>55.137999999999998</v>
      </c>
      <c r="G83" s="83">
        <f t="shared" si="14"/>
        <v>22.074000000000005</v>
      </c>
      <c r="H83" s="308">
        <v>116.4</v>
      </c>
      <c r="I83" s="131">
        <v>133.09800000000001</v>
      </c>
      <c r="J83" s="338">
        <f t="shared" si="15"/>
        <v>114.34536082474227</v>
      </c>
      <c r="K83" s="240">
        <v>93.424999999999997</v>
      </c>
      <c r="L83" s="243">
        <f t="shared" si="16"/>
        <v>39.673000000000016</v>
      </c>
      <c r="M83" s="97">
        <f t="shared" si="17"/>
        <v>17.237994094182252</v>
      </c>
      <c r="N83" s="75">
        <f t="shared" si="18"/>
        <v>16.943849976422793</v>
      </c>
      <c r="O83" s="141">
        <f t="shared" si="21"/>
        <v>0.29414411775945837</v>
      </c>
      <c r="P83" s="117"/>
      <c r="Q83" s="3" t="s">
        <v>160</v>
      </c>
    </row>
    <row r="84" spans="1:17" s="1" customFormat="1" ht="15" hidden="1" customHeight="1" x14ac:dyDescent="0.2">
      <c r="A84" s="101" t="str">
        <f t="shared" si="19"/>
        <v>x</v>
      </c>
      <c r="B84" s="210" t="s">
        <v>136</v>
      </c>
      <c r="C84" s="206"/>
      <c r="D84" s="165" t="s">
        <v>136</v>
      </c>
      <c r="E84" s="240">
        <f t="shared" si="20"/>
        <v>0</v>
      </c>
      <c r="F84" s="230" t="s">
        <v>136</v>
      </c>
      <c r="G84" s="83" t="str">
        <f t="shared" si="14"/>
        <v/>
      </c>
      <c r="H84" s="308"/>
      <c r="I84" s="131" t="s">
        <v>136</v>
      </c>
      <c r="J84" s="338" t="str">
        <f t="shared" si="15"/>
        <v/>
      </c>
      <c r="K84" s="240" t="s">
        <v>136</v>
      </c>
      <c r="L84" s="243" t="str">
        <f t="shared" si="16"/>
        <v/>
      </c>
      <c r="M84" s="97" t="str">
        <f t="shared" si="17"/>
        <v/>
      </c>
      <c r="N84" s="75" t="str">
        <f t="shared" si="18"/>
        <v/>
      </c>
      <c r="O84" s="141">
        <f t="shared" si="21"/>
        <v>0</v>
      </c>
      <c r="P84" s="117"/>
      <c r="Q84" s="3" t="s">
        <v>160</v>
      </c>
    </row>
    <row r="85" spans="1:17" s="1" customFormat="1" ht="15.75" x14ac:dyDescent="0.2">
      <c r="A85" s="101">
        <f t="shared" si="19"/>
        <v>128.94</v>
      </c>
      <c r="B85" s="210" t="s">
        <v>46</v>
      </c>
      <c r="C85" s="206">
        <v>134.25190000000001</v>
      </c>
      <c r="D85" s="165">
        <v>128.94</v>
      </c>
      <c r="E85" s="240">
        <f t="shared" si="20"/>
        <v>96.043333464926747</v>
      </c>
      <c r="F85" s="230">
        <v>93.8</v>
      </c>
      <c r="G85" s="83">
        <f t="shared" si="14"/>
        <v>35.14</v>
      </c>
      <c r="H85" s="308">
        <v>107.6</v>
      </c>
      <c r="I85" s="131">
        <v>307.67099999999999</v>
      </c>
      <c r="J85" s="338">
        <f t="shared" si="15"/>
        <v>285.93959107806694</v>
      </c>
      <c r="K85" s="240">
        <v>195.65</v>
      </c>
      <c r="L85" s="243">
        <f t="shared" si="16"/>
        <v>112.02099999999999</v>
      </c>
      <c r="M85" s="97">
        <f t="shared" si="17"/>
        <v>23.861563517915307</v>
      </c>
      <c r="N85" s="75">
        <f t="shared" si="18"/>
        <v>20.858208955223883</v>
      </c>
      <c r="O85" s="141">
        <f t="shared" si="21"/>
        <v>3.003354562691424</v>
      </c>
      <c r="P85" s="117"/>
      <c r="Q85" s="3" t="s">
        <v>160</v>
      </c>
    </row>
    <row r="86" spans="1:17" s="1" customFormat="1" ht="15.75" x14ac:dyDescent="0.2">
      <c r="A86" s="101">
        <f t="shared" si="19"/>
        <v>149.10499999999999</v>
      </c>
      <c r="B86" s="210" t="s">
        <v>47</v>
      </c>
      <c r="C86" s="206">
        <v>149.10526999999999</v>
      </c>
      <c r="D86" s="165">
        <v>149.10499999999999</v>
      </c>
      <c r="E86" s="240">
        <f t="shared" si="20"/>
        <v>99.999818919881236</v>
      </c>
      <c r="F86" s="230">
        <v>102.511</v>
      </c>
      <c r="G86" s="83">
        <f t="shared" si="14"/>
        <v>46.593999999999994</v>
      </c>
      <c r="H86" s="308">
        <v>156</v>
      </c>
      <c r="I86" s="131">
        <v>221.00299999999999</v>
      </c>
      <c r="J86" s="338">
        <f t="shared" si="15"/>
        <v>141.66858974358973</v>
      </c>
      <c r="K86" s="240">
        <v>189.786</v>
      </c>
      <c r="L86" s="243">
        <f t="shared" si="16"/>
        <v>31.216999999999985</v>
      </c>
      <c r="M86" s="97">
        <f t="shared" si="17"/>
        <v>14.821971094195366</v>
      </c>
      <c r="N86" s="75">
        <f t="shared" si="18"/>
        <v>18.513720478777888</v>
      </c>
      <c r="O86" s="141">
        <f t="shared" si="21"/>
        <v>-3.691749384582522</v>
      </c>
      <c r="P86" s="117"/>
      <c r="Q86" s="3" t="s">
        <v>160</v>
      </c>
    </row>
    <row r="87" spans="1:17" s="1" customFormat="1" ht="15.75" x14ac:dyDescent="0.2">
      <c r="A87" s="101">
        <f t="shared" si="19"/>
        <v>105.011</v>
      </c>
      <c r="B87" s="210" t="s">
        <v>48</v>
      </c>
      <c r="C87" s="206">
        <v>109.31009</v>
      </c>
      <c r="D87" s="165">
        <v>105.011</v>
      </c>
      <c r="E87" s="240">
        <f t="shared" si="20"/>
        <v>96.067069380328931</v>
      </c>
      <c r="F87" s="230">
        <v>79.768000000000001</v>
      </c>
      <c r="G87" s="83">
        <f t="shared" si="14"/>
        <v>25.242999999999995</v>
      </c>
      <c r="H87" s="308">
        <v>83.4</v>
      </c>
      <c r="I87" s="131">
        <v>129.167</v>
      </c>
      <c r="J87" s="338">
        <f t="shared" si="15"/>
        <v>154.87649880095921</v>
      </c>
      <c r="K87" s="240">
        <v>112.392</v>
      </c>
      <c r="L87" s="243">
        <f t="shared" si="16"/>
        <v>16.775000000000006</v>
      </c>
      <c r="M87" s="97">
        <f t="shared" si="17"/>
        <v>12.30033044157279</v>
      </c>
      <c r="N87" s="75">
        <f t="shared" si="18"/>
        <v>14.089860595727611</v>
      </c>
      <c r="O87" s="141">
        <f t="shared" si="21"/>
        <v>-1.7895301541548214</v>
      </c>
      <c r="P87" s="117"/>
      <c r="Q87" s="3" t="s">
        <v>160</v>
      </c>
    </row>
    <row r="88" spans="1:17" s="1" customFormat="1" ht="15.75" x14ac:dyDescent="0.2">
      <c r="A88" s="101">
        <f t="shared" si="19"/>
        <v>24.452000000000002</v>
      </c>
      <c r="B88" s="205" t="s">
        <v>49</v>
      </c>
      <c r="C88" s="206">
        <v>25.301739999999999</v>
      </c>
      <c r="D88" s="165">
        <v>24.452000000000002</v>
      </c>
      <c r="E88" s="240">
        <f t="shared" si="20"/>
        <v>96.641574848212031</v>
      </c>
      <c r="F88" s="230">
        <v>23.526</v>
      </c>
      <c r="G88" s="83">
        <f t="shared" si="14"/>
        <v>0.92600000000000193</v>
      </c>
      <c r="H88" s="308">
        <v>40.75</v>
      </c>
      <c r="I88" s="131">
        <v>50.984000000000002</v>
      </c>
      <c r="J88" s="338">
        <f t="shared" si="15"/>
        <v>125.11411042944786</v>
      </c>
      <c r="K88" s="240">
        <v>47.2</v>
      </c>
      <c r="L88" s="243">
        <f t="shared" si="16"/>
        <v>3.7839999999999989</v>
      </c>
      <c r="M88" s="95">
        <f t="shared" si="17"/>
        <v>20.85064616391297</v>
      </c>
      <c r="N88" s="75">
        <f t="shared" si="18"/>
        <v>20.062909121822663</v>
      </c>
      <c r="O88" s="141">
        <f t="shared" si="21"/>
        <v>0.78773704209030626</v>
      </c>
      <c r="P88" s="117"/>
      <c r="Q88" s="3" t="s">
        <v>160</v>
      </c>
    </row>
    <row r="89" spans="1:17" s="13" customFormat="1" ht="15.75" customHeight="1" x14ac:dyDescent="0.25">
      <c r="A89" s="101">
        <f t="shared" si="19"/>
        <v>13.478</v>
      </c>
      <c r="B89" s="208" t="s">
        <v>50</v>
      </c>
      <c r="C89" s="209">
        <v>17.912800000000001</v>
      </c>
      <c r="D89" s="227">
        <f>SUM(D90:D101)</f>
        <v>13.478</v>
      </c>
      <c r="E89" s="241">
        <f t="shared" si="20"/>
        <v>75.242284846590152</v>
      </c>
      <c r="F89" s="231">
        <f>SUM(F90:F101)</f>
        <v>23.591999999999999</v>
      </c>
      <c r="G89" s="98">
        <f t="shared" si="14"/>
        <v>-10.113999999999999</v>
      </c>
      <c r="H89" s="236">
        <v>20.039000000000001</v>
      </c>
      <c r="I89" s="132">
        <f>SUM(I90:I101)</f>
        <v>14.914999999999999</v>
      </c>
      <c r="J89" s="78">
        <f t="shared" si="15"/>
        <v>74.429861769549362</v>
      </c>
      <c r="K89" s="78">
        <f>SUM(K90:K101)</f>
        <v>16.954999999999998</v>
      </c>
      <c r="L89" s="232">
        <f t="shared" si="16"/>
        <v>-2.0399999999999991</v>
      </c>
      <c r="M89" s="71">
        <f t="shared" si="17"/>
        <v>11.066181926101795</v>
      </c>
      <c r="N89" s="73">
        <f t="shared" si="18"/>
        <v>7.1867582231264837</v>
      </c>
      <c r="O89" s="98">
        <f t="shared" si="21"/>
        <v>3.8794237029753109</v>
      </c>
      <c r="P89" s="158"/>
      <c r="Q89" s="112" t="s">
        <v>160</v>
      </c>
    </row>
    <row r="90" spans="1:17" s="1" customFormat="1" ht="15" customHeight="1" x14ac:dyDescent="0.2">
      <c r="A90" s="101">
        <f t="shared" si="19"/>
        <v>0.53</v>
      </c>
      <c r="B90" s="210" t="s">
        <v>97</v>
      </c>
      <c r="C90" s="206">
        <v>0.53</v>
      </c>
      <c r="D90" s="165">
        <v>0.53</v>
      </c>
      <c r="E90" s="240">
        <f t="shared" si="20"/>
        <v>100</v>
      </c>
      <c r="F90" s="230">
        <v>0</v>
      </c>
      <c r="G90" s="84">
        <f t="shared" si="14"/>
        <v>0.53</v>
      </c>
      <c r="H90" s="309">
        <v>1.5</v>
      </c>
      <c r="I90" s="131">
        <v>0.12</v>
      </c>
      <c r="J90" s="335">
        <f t="shared" si="15"/>
        <v>8</v>
      </c>
      <c r="K90" s="240">
        <v>0</v>
      </c>
      <c r="L90" s="248">
        <f t="shared" si="16"/>
        <v>0.12</v>
      </c>
      <c r="M90" s="97">
        <f t="shared" si="17"/>
        <v>2.2641509433962264</v>
      </c>
      <c r="N90" s="75" t="str">
        <f t="shared" si="18"/>
        <v/>
      </c>
      <c r="O90" s="141">
        <f t="shared" si="21"/>
        <v>0</v>
      </c>
      <c r="P90" s="117"/>
      <c r="Q90" s="3" t="s">
        <v>160</v>
      </c>
    </row>
    <row r="91" spans="1:17" s="1" customFormat="1" ht="15" hidden="1" customHeight="1" x14ac:dyDescent="0.2">
      <c r="A91" s="101" t="str">
        <f t="shared" si="19"/>
        <v>x</v>
      </c>
      <c r="B91" s="210" t="s">
        <v>98</v>
      </c>
      <c r="C91" s="206"/>
      <c r="D91" s="165">
        <v>0</v>
      </c>
      <c r="E91" s="240">
        <f t="shared" si="20"/>
        <v>0</v>
      </c>
      <c r="F91" s="230">
        <v>0</v>
      </c>
      <c r="G91" s="83">
        <f t="shared" si="14"/>
        <v>0</v>
      </c>
      <c r="H91" s="308"/>
      <c r="I91" s="131">
        <v>0</v>
      </c>
      <c r="J91" s="338" t="str">
        <f t="shared" si="15"/>
        <v/>
      </c>
      <c r="K91" s="240">
        <v>0</v>
      </c>
      <c r="L91" s="243">
        <f t="shared" si="16"/>
        <v>0</v>
      </c>
      <c r="M91" s="97" t="str">
        <f t="shared" si="17"/>
        <v/>
      </c>
      <c r="N91" s="75" t="str">
        <f t="shared" si="18"/>
        <v/>
      </c>
      <c r="O91" s="141">
        <f t="shared" si="21"/>
        <v>0</v>
      </c>
      <c r="P91" s="117"/>
      <c r="Q91" s="3" t="s">
        <v>160</v>
      </c>
    </row>
    <row r="92" spans="1:17" s="1" customFormat="1" ht="15.75" x14ac:dyDescent="0.2">
      <c r="A92" s="101">
        <f t="shared" si="19"/>
        <v>12.948</v>
      </c>
      <c r="B92" s="210" t="s">
        <v>61</v>
      </c>
      <c r="C92" s="206">
        <v>17.3828</v>
      </c>
      <c r="D92" s="165">
        <v>12.948</v>
      </c>
      <c r="E92" s="240">
        <f t="shared" si="20"/>
        <v>74.487424350507396</v>
      </c>
      <c r="F92" s="230">
        <v>23.591999999999999</v>
      </c>
      <c r="G92" s="83">
        <f t="shared" si="14"/>
        <v>-10.643999999999998</v>
      </c>
      <c r="H92" s="308">
        <v>18.539000000000001</v>
      </c>
      <c r="I92" s="131">
        <v>14.795</v>
      </c>
      <c r="J92" s="338">
        <f t="shared" si="15"/>
        <v>79.804735962026001</v>
      </c>
      <c r="K92" s="240">
        <v>16.954999999999998</v>
      </c>
      <c r="L92" s="243">
        <f t="shared" si="16"/>
        <v>-2.1599999999999984</v>
      </c>
      <c r="M92" s="97">
        <f t="shared" si="17"/>
        <v>11.42647513129441</v>
      </c>
      <c r="N92" s="75">
        <f t="shared" si="18"/>
        <v>7.1867582231264837</v>
      </c>
      <c r="O92" s="141">
        <f t="shared" si="21"/>
        <v>4.2397169081679262</v>
      </c>
      <c r="P92" s="117"/>
      <c r="Q92" s="3" t="s">
        <v>160</v>
      </c>
    </row>
    <row r="93" spans="1:17" s="1" customFormat="1" ht="15" hidden="1" customHeight="1" x14ac:dyDescent="0.2">
      <c r="A93" s="101" t="str">
        <f t="shared" si="19"/>
        <v>x</v>
      </c>
      <c r="B93" s="210"/>
      <c r="C93" s="206"/>
      <c r="D93" s="165" t="s">
        <v>136</v>
      </c>
      <c r="E93" s="240">
        <f t="shared" si="20"/>
        <v>0</v>
      </c>
      <c r="F93" s="230" t="s">
        <v>136</v>
      </c>
      <c r="G93" s="84" t="str">
        <f t="shared" si="14"/>
        <v/>
      </c>
      <c r="H93" s="309"/>
      <c r="I93" s="131" t="s">
        <v>136</v>
      </c>
      <c r="J93" s="335" t="str">
        <f t="shared" si="15"/>
        <v/>
      </c>
      <c r="K93" s="240" t="s">
        <v>136</v>
      </c>
      <c r="L93" s="248" t="str">
        <f t="shared" si="16"/>
        <v/>
      </c>
      <c r="M93" s="97" t="str">
        <f t="shared" si="17"/>
        <v/>
      </c>
      <c r="N93" s="75" t="str">
        <f t="shared" si="18"/>
        <v/>
      </c>
      <c r="O93" s="141">
        <f t="shared" si="21"/>
        <v>0</v>
      </c>
      <c r="P93" s="117"/>
      <c r="Q93" s="3" t="s">
        <v>160</v>
      </c>
    </row>
    <row r="94" spans="1:17" s="1" customFormat="1" ht="15" hidden="1" customHeight="1" x14ac:dyDescent="0.2">
      <c r="A94" s="101" t="str">
        <f t="shared" si="19"/>
        <v>x</v>
      </c>
      <c r="B94" s="210" t="s">
        <v>51</v>
      </c>
      <c r="C94" s="206" t="s">
        <v>136</v>
      </c>
      <c r="D94" s="165">
        <v>0</v>
      </c>
      <c r="E94" s="240">
        <f t="shared" si="20"/>
        <v>0</v>
      </c>
      <c r="F94" s="230">
        <v>0</v>
      </c>
      <c r="G94" s="83">
        <f t="shared" si="14"/>
        <v>0</v>
      </c>
      <c r="H94" s="298"/>
      <c r="I94" s="131">
        <v>0</v>
      </c>
      <c r="J94" s="338" t="str">
        <f t="shared" si="15"/>
        <v/>
      </c>
      <c r="K94" s="240">
        <v>0</v>
      </c>
      <c r="L94" s="243">
        <f t="shared" si="16"/>
        <v>0</v>
      </c>
      <c r="M94" s="97" t="str">
        <f t="shared" si="17"/>
        <v/>
      </c>
      <c r="N94" s="75" t="str">
        <f t="shared" si="18"/>
        <v/>
      </c>
      <c r="O94" s="141">
        <f t="shared" si="21"/>
        <v>0</v>
      </c>
      <c r="P94" s="117"/>
      <c r="Q94" s="3" t="s">
        <v>160</v>
      </c>
    </row>
    <row r="95" spans="1:17" s="1" customFormat="1" ht="15" hidden="1" customHeight="1" x14ac:dyDescent="0.2">
      <c r="A95" s="101" t="str">
        <f t="shared" si="19"/>
        <v>x</v>
      </c>
      <c r="B95" s="210" t="s">
        <v>52</v>
      </c>
      <c r="C95" s="206">
        <v>0</v>
      </c>
      <c r="D95" s="165">
        <v>0</v>
      </c>
      <c r="E95" s="240">
        <f t="shared" si="20"/>
        <v>0</v>
      </c>
      <c r="F95" s="230">
        <v>0</v>
      </c>
      <c r="G95" s="83">
        <f t="shared" si="14"/>
        <v>0</v>
      </c>
      <c r="H95" s="308"/>
      <c r="I95" s="131">
        <v>0</v>
      </c>
      <c r="J95" s="338" t="str">
        <f t="shared" si="15"/>
        <v/>
      </c>
      <c r="K95" s="240">
        <v>0</v>
      </c>
      <c r="L95" s="243">
        <f t="shared" si="16"/>
        <v>0</v>
      </c>
      <c r="M95" s="97" t="str">
        <f t="shared" si="17"/>
        <v/>
      </c>
      <c r="N95" s="75" t="str">
        <f t="shared" si="18"/>
        <v/>
      </c>
      <c r="O95" s="141">
        <f t="shared" si="21"/>
        <v>0</v>
      </c>
      <c r="P95" s="117"/>
      <c r="Q95" s="3" t="s">
        <v>160</v>
      </c>
    </row>
    <row r="96" spans="1:17" s="1" customFormat="1" ht="15" hidden="1" customHeight="1" x14ac:dyDescent="0.2">
      <c r="A96" s="101" t="str">
        <f t="shared" si="19"/>
        <v>x</v>
      </c>
      <c r="B96" s="210" t="s">
        <v>53</v>
      </c>
      <c r="C96" s="206" t="s">
        <v>136</v>
      </c>
      <c r="D96" s="165">
        <v>0</v>
      </c>
      <c r="E96" s="240">
        <f t="shared" si="20"/>
        <v>0</v>
      </c>
      <c r="F96" s="230">
        <v>0</v>
      </c>
      <c r="G96" s="83">
        <f t="shared" si="14"/>
        <v>0</v>
      </c>
      <c r="H96" s="308"/>
      <c r="I96" s="131">
        <v>0</v>
      </c>
      <c r="J96" s="338" t="str">
        <f t="shared" si="15"/>
        <v/>
      </c>
      <c r="K96" s="240">
        <v>0</v>
      </c>
      <c r="L96" s="243">
        <f t="shared" si="16"/>
        <v>0</v>
      </c>
      <c r="M96" s="97" t="str">
        <f t="shared" si="17"/>
        <v/>
      </c>
      <c r="N96" s="75" t="str">
        <f t="shared" si="18"/>
        <v/>
      </c>
      <c r="O96" s="141">
        <f t="shared" si="21"/>
        <v>0</v>
      </c>
      <c r="P96" s="117"/>
      <c r="Q96" s="3" t="s">
        <v>160</v>
      </c>
    </row>
    <row r="97" spans="1:17" s="1" customFormat="1" ht="15" hidden="1" customHeight="1" x14ac:dyDescent="0.2">
      <c r="A97" s="101" t="str">
        <f t="shared" si="19"/>
        <v>x</v>
      </c>
      <c r="B97" s="210" t="s">
        <v>82</v>
      </c>
      <c r="C97" s="206">
        <v>0</v>
      </c>
      <c r="D97" s="165">
        <v>0</v>
      </c>
      <c r="E97" s="240">
        <f t="shared" si="20"/>
        <v>0</v>
      </c>
      <c r="F97" s="230">
        <v>0</v>
      </c>
      <c r="G97" s="83">
        <f t="shared" si="14"/>
        <v>0</v>
      </c>
      <c r="H97" s="308"/>
      <c r="I97" s="131">
        <v>0</v>
      </c>
      <c r="J97" s="338" t="str">
        <f t="shared" si="15"/>
        <v/>
      </c>
      <c r="K97" s="240">
        <v>0</v>
      </c>
      <c r="L97" s="243">
        <f t="shared" si="16"/>
        <v>0</v>
      </c>
      <c r="M97" s="97" t="str">
        <f t="shared" si="17"/>
        <v/>
      </c>
      <c r="N97" s="75" t="str">
        <f t="shared" si="18"/>
        <v/>
      </c>
      <c r="O97" s="141">
        <f t="shared" si="21"/>
        <v>0</v>
      </c>
      <c r="P97" s="117"/>
      <c r="Q97" s="3" t="s">
        <v>160</v>
      </c>
    </row>
    <row r="98" spans="1:17" s="1" customFormat="1" ht="15" hidden="1" customHeight="1" x14ac:dyDescent="0.2">
      <c r="A98" s="101" t="str">
        <f t="shared" si="19"/>
        <v>x</v>
      </c>
      <c r="B98" s="210" t="s">
        <v>136</v>
      </c>
      <c r="C98" s="206"/>
      <c r="D98" s="165" t="s">
        <v>136</v>
      </c>
      <c r="E98" s="240">
        <f t="shared" si="20"/>
        <v>0</v>
      </c>
      <c r="F98" s="230" t="s">
        <v>136</v>
      </c>
      <c r="G98" s="83" t="str">
        <f t="shared" si="14"/>
        <v/>
      </c>
      <c r="H98" s="308"/>
      <c r="I98" s="131" t="s">
        <v>136</v>
      </c>
      <c r="J98" s="338" t="str">
        <f t="shared" si="15"/>
        <v/>
      </c>
      <c r="K98" s="240" t="s">
        <v>136</v>
      </c>
      <c r="L98" s="243" t="str">
        <f t="shared" si="16"/>
        <v/>
      </c>
      <c r="M98" s="92" t="str">
        <f t="shared" si="17"/>
        <v/>
      </c>
      <c r="N98" s="75" t="str">
        <f t="shared" si="18"/>
        <v/>
      </c>
      <c r="O98" s="141">
        <f t="shared" si="21"/>
        <v>0</v>
      </c>
      <c r="P98" s="117"/>
      <c r="Q98" s="3" t="s">
        <v>160</v>
      </c>
    </row>
    <row r="99" spans="1:17" s="1" customFormat="1" ht="15" hidden="1" customHeight="1" x14ac:dyDescent="0.2">
      <c r="A99" s="101" t="str">
        <f t="shared" si="19"/>
        <v>x</v>
      </c>
      <c r="B99" s="210" t="s">
        <v>55</v>
      </c>
      <c r="C99" s="206">
        <v>0</v>
      </c>
      <c r="D99" s="165">
        <v>0</v>
      </c>
      <c r="E99" s="240">
        <f t="shared" si="20"/>
        <v>0</v>
      </c>
      <c r="F99" s="230">
        <v>0</v>
      </c>
      <c r="G99" s="83">
        <f t="shared" si="14"/>
        <v>0</v>
      </c>
      <c r="H99" s="308"/>
      <c r="I99" s="131">
        <v>0</v>
      </c>
      <c r="J99" s="338" t="str">
        <f t="shared" si="15"/>
        <v/>
      </c>
      <c r="K99" s="240">
        <v>0</v>
      </c>
      <c r="L99" s="243">
        <f t="shared" si="16"/>
        <v>0</v>
      </c>
      <c r="M99" s="92" t="str">
        <f t="shared" si="17"/>
        <v/>
      </c>
      <c r="N99" s="75" t="str">
        <f t="shared" si="18"/>
        <v/>
      </c>
      <c r="O99" s="141">
        <f t="shared" si="21"/>
        <v>0</v>
      </c>
      <c r="P99" s="117"/>
      <c r="Q99" s="3" t="s">
        <v>160</v>
      </c>
    </row>
    <row r="100" spans="1:17" s="1" customFormat="1" ht="15" hidden="1" customHeight="1" x14ac:dyDescent="0.2">
      <c r="A100" s="101" t="str">
        <f t="shared" si="19"/>
        <v>x</v>
      </c>
      <c r="B100" s="210" t="s">
        <v>56</v>
      </c>
      <c r="C100" s="206">
        <v>0</v>
      </c>
      <c r="D100" s="165">
        <v>0</v>
      </c>
      <c r="E100" s="240">
        <f t="shared" si="20"/>
        <v>0</v>
      </c>
      <c r="F100" s="230">
        <v>0</v>
      </c>
      <c r="G100" s="83">
        <f t="shared" si="14"/>
        <v>0</v>
      </c>
      <c r="H100" s="308"/>
      <c r="I100" s="131">
        <v>0</v>
      </c>
      <c r="J100" s="338" t="str">
        <f t="shared" si="15"/>
        <v/>
      </c>
      <c r="K100" s="240">
        <v>0</v>
      </c>
      <c r="L100" s="243">
        <f t="shared" si="16"/>
        <v>0</v>
      </c>
      <c r="M100" s="92" t="str">
        <f t="shared" si="17"/>
        <v/>
      </c>
      <c r="N100" s="75" t="str">
        <f t="shared" si="18"/>
        <v/>
      </c>
      <c r="O100" s="141">
        <f t="shared" si="21"/>
        <v>0</v>
      </c>
      <c r="P100" s="117"/>
      <c r="Q100" s="3" t="s">
        <v>160</v>
      </c>
    </row>
    <row r="101" spans="1:17" s="1" customFormat="1" ht="15" hidden="1" customHeight="1" x14ac:dyDescent="0.2">
      <c r="A101" s="101" t="str">
        <f t="shared" si="19"/>
        <v>x</v>
      </c>
      <c r="B101" s="213" t="s">
        <v>99</v>
      </c>
      <c r="C101" s="193">
        <v>0</v>
      </c>
      <c r="D101" s="155">
        <v>0</v>
      </c>
      <c r="E101" s="266">
        <f t="shared" si="20"/>
        <v>0</v>
      </c>
      <c r="F101" s="238">
        <v>0</v>
      </c>
      <c r="G101" s="91">
        <f t="shared" si="14"/>
        <v>0</v>
      </c>
      <c r="H101" s="316"/>
      <c r="I101" s="133">
        <v>0</v>
      </c>
      <c r="J101" s="348" t="str">
        <f t="shared" ref="J101" si="22">IFERROR(I101/H101*100,"")</f>
        <v/>
      </c>
      <c r="K101" s="266">
        <v>0</v>
      </c>
      <c r="L101" s="246">
        <f t="shared" ref="L101" si="23">IFERROR(I101-K101,"")</f>
        <v>0</v>
      </c>
      <c r="M101" s="122" t="str">
        <f t="shared" si="17"/>
        <v/>
      </c>
      <c r="N101" s="80" t="str">
        <f t="shared" si="18"/>
        <v/>
      </c>
      <c r="O101" s="145">
        <f t="shared" si="21"/>
        <v>0</v>
      </c>
      <c r="P101" s="117"/>
      <c r="Q101" s="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5" fitToHeight="2" orientation="landscape" r:id="rId1"/>
  <rowBreaks count="1" manualBreakCount="1">
    <brk id="44" min="1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T387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2" sqref="B2:O2"/>
    </sheetView>
  </sheetViews>
  <sheetFormatPr defaultColWidth="9.140625" defaultRowHeight="15" x14ac:dyDescent="0.2"/>
  <cols>
    <col min="1" max="1" width="9.140625" style="7" hidden="1" customWidth="1"/>
    <col min="2" max="2" width="35.85546875" style="7" customWidth="1"/>
    <col min="3" max="3" width="18" style="7" customWidth="1"/>
    <col min="4" max="7" width="10.7109375" style="7" customWidth="1"/>
    <col min="8" max="8" width="23.85546875" style="7" customWidth="1"/>
    <col min="9" max="9" width="13.140625" style="7" customWidth="1"/>
    <col min="10" max="10" width="10.7109375" style="8" customWidth="1"/>
    <col min="11" max="15" width="10.7109375" style="7" customWidth="1"/>
    <col min="16" max="16" width="22.7109375" style="7" customWidth="1"/>
    <col min="17" max="17" width="23.7109375" style="7" customWidth="1"/>
    <col min="18" max="18" width="25.28515625" style="7" customWidth="1"/>
    <col min="19" max="16384" width="9.140625" style="7"/>
  </cols>
  <sheetData>
    <row r="1" spans="1:20" ht="16.5" customHeight="1" x14ac:dyDescent="0.2">
      <c r="B1" s="381" t="s">
        <v>78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4" t="s">
        <v>158</v>
      </c>
      <c r="Q1" s="114"/>
      <c r="R1" s="177">
        <v>44092</v>
      </c>
    </row>
    <row r="2" spans="1:20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50" t="s">
        <v>121</v>
      </c>
      <c r="Q2" s="114"/>
      <c r="R2" s="114"/>
    </row>
    <row r="3" spans="1:20" s="8" customFormat="1" ht="33.75" customHeight="1" x14ac:dyDescent="0.2">
      <c r="B3" s="384" t="s">
        <v>0</v>
      </c>
      <c r="C3" s="365" t="s">
        <v>164</v>
      </c>
      <c r="D3" s="373" t="s">
        <v>144</v>
      </c>
      <c r="E3" s="386"/>
      <c r="F3" s="375"/>
      <c r="G3" s="375"/>
      <c r="H3" s="370" t="s">
        <v>145</v>
      </c>
      <c r="I3" s="377"/>
      <c r="J3" s="377"/>
      <c r="K3" s="377"/>
      <c r="L3" s="378"/>
      <c r="M3" s="379" t="s">
        <v>146</v>
      </c>
      <c r="N3" s="379"/>
      <c r="O3" s="379"/>
      <c r="P3" s="150" t="s">
        <v>157</v>
      </c>
      <c r="Q3" s="114"/>
      <c r="R3" s="118"/>
    </row>
    <row r="4" spans="1:20" s="8" customFormat="1" ht="46.5" customHeight="1" x14ac:dyDescent="0.2">
      <c r="B4" s="385"/>
      <c r="C4" s="366"/>
      <c r="D4" s="221" t="s">
        <v>166</v>
      </c>
      <c r="E4" s="285" t="s">
        <v>165</v>
      </c>
      <c r="F4" s="222" t="s">
        <v>163</v>
      </c>
      <c r="G4" s="222" t="s">
        <v>167</v>
      </c>
      <c r="H4" s="344" t="s">
        <v>168</v>
      </c>
      <c r="I4" s="345" t="s">
        <v>166</v>
      </c>
      <c r="J4" s="352" t="s">
        <v>169</v>
      </c>
      <c r="K4" s="346" t="s">
        <v>163</v>
      </c>
      <c r="L4" s="346" t="s">
        <v>167</v>
      </c>
      <c r="M4" s="222" t="s">
        <v>166</v>
      </c>
      <c r="N4" s="222" t="s">
        <v>163</v>
      </c>
      <c r="O4" s="222" t="s">
        <v>167</v>
      </c>
      <c r="P4" s="118"/>
      <c r="Q4" s="118"/>
      <c r="R4" s="118"/>
    </row>
    <row r="5" spans="1:20" s="54" customFormat="1" ht="15.75" x14ac:dyDescent="0.25">
      <c r="A5" s="101">
        <f>IF(OR(D5="",D5=0),"x",D5)</f>
        <v>3226.7049999999999</v>
      </c>
      <c r="B5" s="271" t="s">
        <v>1</v>
      </c>
      <c r="C5" s="272">
        <v>3468.9172054999999</v>
      </c>
      <c r="D5" s="282">
        <f>D6+D25+D36+D45+D53+D68+D75+D89</f>
        <v>3226.7049999999999</v>
      </c>
      <c r="E5" s="274">
        <f>IFERROR(D5/C5*100,0)</f>
        <v>93.017642360677556</v>
      </c>
      <c r="F5" s="275">
        <f>F6+F25+F36+F45+F53+F68+F75+F89</f>
        <v>2973.1320000000005</v>
      </c>
      <c r="G5" s="276">
        <f t="shared" ref="G5:G24" si="0">IFERROR(D5-F5,"")</f>
        <v>253.57299999999941</v>
      </c>
      <c r="H5" s="317">
        <v>5189.3819560000002</v>
      </c>
      <c r="I5" s="284">
        <f>I6+I25+I36+I45+I53+I68+I75+I89</f>
        <v>6108.4889999999987</v>
      </c>
      <c r="J5" s="349">
        <f t="shared" ref="J5:J36" si="1">IFERROR(I5/H5*100,"")</f>
        <v>117.71130072507614</v>
      </c>
      <c r="K5" s="277">
        <f>K6+K25+K36+K45+K53+K68+K75+K89</f>
        <v>4921.1689999999999</v>
      </c>
      <c r="L5" s="278">
        <f t="shared" ref="L5:L24" si="2">IFERROR(I5-K5,"")</f>
        <v>1187.3199999999988</v>
      </c>
      <c r="M5" s="279">
        <f t="shared" ref="M5:M24" si="3">IFERROR(IF(D5&gt;0,I5/D5*10,""),"")</f>
        <v>18.931042658067593</v>
      </c>
      <c r="N5" s="280">
        <f t="shared" ref="N5:N24" si="4">IFERROR(IF(F5&gt;0,K5/F5*10,""),"")</f>
        <v>16.552137611111782</v>
      </c>
      <c r="O5" s="281">
        <f>IFERROR(M5-N5,"")</f>
        <v>2.3789050469558113</v>
      </c>
    </row>
    <row r="6" spans="1:20" s="13" customFormat="1" ht="15.75" x14ac:dyDescent="0.25">
      <c r="A6" s="101">
        <f t="shared" ref="A6:A69" si="5">IF(OR(D6="",D6=0),"x",D6)</f>
        <v>1277.0350000000001</v>
      </c>
      <c r="B6" s="203" t="s">
        <v>2</v>
      </c>
      <c r="C6" s="204">
        <v>1423.7910199999999</v>
      </c>
      <c r="D6" s="226">
        <f>SUM(D7:D24)</f>
        <v>1277.0350000000001</v>
      </c>
      <c r="E6" s="78">
        <f t="shared" ref="E6:E69" si="6">IFERROR(D6/C6*100,0)</f>
        <v>89.692587048343668</v>
      </c>
      <c r="F6" s="130">
        <f>SUM(F7:F24)</f>
        <v>1295.5450000000001</v>
      </c>
      <c r="G6" s="23">
        <f t="shared" si="0"/>
        <v>-18.509999999999991</v>
      </c>
      <c r="H6" s="300">
        <v>2362.11</v>
      </c>
      <c r="I6" s="14">
        <f>SUM(I7:I24)</f>
        <v>2696.7919999999995</v>
      </c>
      <c r="J6" s="339">
        <f t="shared" si="1"/>
        <v>114.1687728344573</v>
      </c>
      <c r="K6" s="241">
        <f>SUM(K7:K24)</f>
        <v>2273.9139999999998</v>
      </c>
      <c r="L6" s="242">
        <f t="shared" si="2"/>
        <v>422.8779999999997</v>
      </c>
      <c r="M6" s="24">
        <f t="shared" si="3"/>
        <v>21.117604450935168</v>
      </c>
      <c r="N6" s="21">
        <f t="shared" si="4"/>
        <v>17.551794804503121</v>
      </c>
      <c r="O6" s="23">
        <f>IFERROR(M6-N6,"")</f>
        <v>3.5658096464320472</v>
      </c>
      <c r="R6" s="14"/>
    </row>
    <row r="7" spans="1:20" s="1" customFormat="1" ht="15.75" x14ac:dyDescent="0.2">
      <c r="A7" s="101">
        <f t="shared" si="5"/>
        <v>243.01900000000001</v>
      </c>
      <c r="B7" s="205" t="s">
        <v>3</v>
      </c>
      <c r="C7" s="206">
        <v>292.88598999999999</v>
      </c>
      <c r="D7" s="165">
        <v>243.01900000000001</v>
      </c>
      <c r="E7" s="240">
        <f t="shared" ref="E7" si="7">IFERROR(D7/C7*100,0)</f>
        <v>82.973924427044125</v>
      </c>
      <c r="F7" s="239">
        <v>301.8</v>
      </c>
      <c r="G7" s="99">
        <f t="shared" ref="G7" si="8">IFERROR(D7-F7,"")</f>
        <v>-58.781000000000006</v>
      </c>
      <c r="H7" s="301">
        <v>577.20999999999992</v>
      </c>
      <c r="I7" s="131">
        <v>547.33699999999999</v>
      </c>
      <c r="J7" s="291">
        <f t="shared" si="1"/>
        <v>94.824587238613347</v>
      </c>
      <c r="K7" s="240">
        <v>544.79999999999995</v>
      </c>
      <c r="L7" s="243">
        <f t="shared" si="2"/>
        <v>2.5370000000000346</v>
      </c>
      <c r="M7" s="131">
        <f t="shared" si="3"/>
        <v>22.522395368263382</v>
      </c>
      <c r="N7" s="74">
        <f t="shared" si="4"/>
        <v>18.051689860834987</v>
      </c>
      <c r="O7" s="99">
        <f>IFERROR(M7-N7,"")</f>
        <v>4.470705507428395</v>
      </c>
    </row>
    <row r="8" spans="1:20" s="1" customFormat="1" ht="15.75" x14ac:dyDescent="0.2">
      <c r="A8" s="101">
        <f t="shared" si="5"/>
        <v>26</v>
      </c>
      <c r="B8" s="205" t="s">
        <v>4</v>
      </c>
      <c r="C8" s="206">
        <v>27.832999999999998</v>
      </c>
      <c r="D8" s="165">
        <v>26</v>
      </c>
      <c r="E8" s="240">
        <f t="shared" si="6"/>
        <v>93.41429238673517</v>
      </c>
      <c r="F8" s="239">
        <v>13.788</v>
      </c>
      <c r="G8" s="99">
        <f t="shared" si="0"/>
        <v>12.212</v>
      </c>
      <c r="H8" s="301">
        <v>67</v>
      </c>
      <c r="I8" s="131">
        <v>56.7</v>
      </c>
      <c r="J8" s="291">
        <f t="shared" si="1"/>
        <v>84.626865671641795</v>
      </c>
      <c r="K8" s="240">
        <v>35.729999999999997</v>
      </c>
      <c r="L8" s="243">
        <f t="shared" si="2"/>
        <v>20.970000000000006</v>
      </c>
      <c r="M8" s="131">
        <f t="shared" si="3"/>
        <v>21.80769230769231</v>
      </c>
      <c r="N8" s="74">
        <f t="shared" si="4"/>
        <v>25.913838120104437</v>
      </c>
      <c r="O8" s="99">
        <f t="shared" ref="O8" si="9">IFERROR(M8-N8,"")</f>
        <v>-4.1061458124121266</v>
      </c>
    </row>
    <row r="9" spans="1:20" s="1" customFormat="1" ht="15" customHeight="1" x14ac:dyDescent="0.2">
      <c r="A9" s="101">
        <f t="shared" si="5"/>
        <v>0.16</v>
      </c>
      <c r="B9" s="205" t="s">
        <v>5</v>
      </c>
      <c r="C9" s="206">
        <v>0.21</v>
      </c>
      <c r="D9" s="165">
        <v>0.16</v>
      </c>
      <c r="E9" s="240">
        <f t="shared" si="6"/>
        <v>76.190476190476204</v>
      </c>
      <c r="F9" s="239">
        <v>0</v>
      </c>
      <c r="G9" s="99">
        <f t="shared" si="0"/>
        <v>0.16</v>
      </c>
      <c r="H9" s="301">
        <v>0.2</v>
      </c>
      <c r="I9" s="131">
        <v>0.188</v>
      </c>
      <c r="J9" s="291">
        <f t="shared" si="1"/>
        <v>94</v>
      </c>
      <c r="K9" s="240">
        <v>0</v>
      </c>
      <c r="L9" s="243">
        <f t="shared" si="2"/>
        <v>0.188</v>
      </c>
      <c r="M9" s="131">
        <f t="shared" si="3"/>
        <v>11.75</v>
      </c>
      <c r="N9" s="74" t="str">
        <f t="shared" si="4"/>
        <v/>
      </c>
      <c r="O9" s="99" t="str">
        <f>IFERROR(M9-N9,"")</f>
        <v/>
      </c>
    </row>
    <row r="10" spans="1:20" s="1" customFormat="1" ht="15.75" x14ac:dyDescent="0.2">
      <c r="A10" s="101">
        <f t="shared" si="5"/>
        <v>174</v>
      </c>
      <c r="B10" s="205" t="s">
        <v>6</v>
      </c>
      <c r="C10" s="206">
        <v>181.60079999999999</v>
      </c>
      <c r="D10" s="165">
        <v>174</v>
      </c>
      <c r="E10" s="240">
        <f t="shared" si="6"/>
        <v>95.814555883013725</v>
      </c>
      <c r="F10" s="239">
        <v>193.5</v>
      </c>
      <c r="G10" s="99">
        <f t="shared" si="0"/>
        <v>-19.5</v>
      </c>
      <c r="H10" s="301">
        <v>269.3</v>
      </c>
      <c r="I10" s="131">
        <v>323.10000000000002</v>
      </c>
      <c r="J10" s="291">
        <f t="shared" si="1"/>
        <v>119.97772001485332</v>
      </c>
      <c r="K10" s="240">
        <v>293.5</v>
      </c>
      <c r="L10" s="243">
        <f t="shared" si="2"/>
        <v>29.600000000000023</v>
      </c>
      <c r="M10" s="131">
        <f t="shared" si="3"/>
        <v>18.568965517241381</v>
      </c>
      <c r="N10" s="74">
        <f t="shared" si="4"/>
        <v>15.167958656330748</v>
      </c>
      <c r="O10" s="99">
        <f t="shared" ref="O10:O24" si="10">IFERROR(M10-N10,"")</f>
        <v>3.4010068609106323</v>
      </c>
    </row>
    <row r="11" spans="1:20" s="1" customFormat="1" ht="15" hidden="1" customHeight="1" x14ac:dyDescent="0.2">
      <c r="A11" s="101" t="str">
        <f t="shared" si="5"/>
        <v>x</v>
      </c>
      <c r="B11" s="205" t="s">
        <v>7</v>
      </c>
      <c r="C11" s="206">
        <v>0.108</v>
      </c>
      <c r="D11" s="165">
        <v>0</v>
      </c>
      <c r="E11" s="240">
        <f t="shared" si="6"/>
        <v>0</v>
      </c>
      <c r="F11" s="239">
        <v>0</v>
      </c>
      <c r="G11" s="99">
        <f t="shared" si="0"/>
        <v>0</v>
      </c>
      <c r="H11" s="301">
        <v>0.2</v>
      </c>
      <c r="I11" s="131">
        <v>0</v>
      </c>
      <c r="J11" s="291">
        <f t="shared" si="1"/>
        <v>0</v>
      </c>
      <c r="K11" s="240">
        <v>0</v>
      </c>
      <c r="L11" s="243">
        <f t="shared" si="2"/>
        <v>0</v>
      </c>
      <c r="M11" s="131" t="str">
        <f t="shared" si="3"/>
        <v/>
      </c>
      <c r="N11" s="74" t="str">
        <f t="shared" si="4"/>
        <v/>
      </c>
      <c r="O11" s="99" t="str">
        <f t="shared" si="10"/>
        <v/>
      </c>
    </row>
    <row r="12" spans="1:20" s="1" customFormat="1" ht="15" hidden="1" customHeight="1" x14ac:dyDescent="0.2">
      <c r="A12" s="101" t="str">
        <f t="shared" si="5"/>
        <v>x</v>
      </c>
      <c r="B12" s="205" t="s">
        <v>8</v>
      </c>
      <c r="C12" s="206">
        <v>1.2427600000000001</v>
      </c>
      <c r="D12" s="165">
        <v>0</v>
      </c>
      <c r="E12" s="240">
        <f t="shared" si="6"/>
        <v>0</v>
      </c>
      <c r="F12" s="239">
        <v>0.39500000000000002</v>
      </c>
      <c r="G12" s="99">
        <f t="shared" si="0"/>
        <v>-0.39500000000000002</v>
      </c>
      <c r="H12" s="301">
        <v>1</v>
      </c>
      <c r="I12" s="131">
        <v>0</v>
      </c>
      <c r="J12" s="291">
        <f t="shared" si="1"/>
        <v>0</v>
      </c>
      <c r="K12" s="240">
        <v>0.71199999999999997</v>
      </c>
      <c r="L12" s="243">
        <f t="shared" si="2"/>
        <v>-0.71199999999999997</v>
      </c>
      <c r="M12" s="131" t="str">
        <f t="shared" si="3"/>
        <v/>
      </c>
      <c r="N12" s="74">
        <f t="shared" si="4"/>
        <v>18.025316455696199</v>
      </c>
      <c r="O12" s="99" t="str">
        <f t="shared" si="10"/>
        <v/>
      </c>
      <c r="P12" s="18"/>
      <c r="Q12" s="18"/>
    </row>
    <row r="13" spans="1:20" s="1" customFormat="1" ht="15" hidden="1" customHeight="1" x14ac:dyDescent="0.2">
      <c r="A13" s="101" t="str">
        <f t="shared" si="5"/>
        <v>x</v>
      </c>
      <c r="B13" s="205" t="s">
        <v>9</v>
      </c>
      <c r="C13" s="206"/>
      <c r="D13" s="165">
        <v>0</v>
      </c>
      <c r="E13" s="240">
        <f t="shared" si="6"/>
        <v>0</v>
      </c>
      <c r="F13" s="239">
        <v>0</v>
      </c>
      <c r="G13" s="99">
        <f t="shared" si="0"/>
        <v>0</v>
      </c>
      <c r="H13" s="301"/>
      <c r="I13" s="131">
        <v>0</v>
      </c>
      <c r="J13" s="291" t="str">
        <f t="shared" si="1"/>
        <v/>
      </c>
      <c r="K13" s="240">
        <v>0</v>
      </c>
      <c r="L13" s="243">
        <f t="shared" si="2"/>
        <v>0</v>
      </c>
      <c r="M13" s="131" t="str">
        <f t="shared" si="3"/>
        <v/>
      </c>
      <c r="N13" s="74" t="str">
        <f t="shared" si="4"/>
        <v/>
      </c>
      <c r="O13" s="99" t="str">
        <f t="shared" si="10"/>
        <v/>
      </c>
    </row>
    <row r="14" spans="1:20" s="1" customFormat="1" ht="15.75" x14ac:dyDescent="0.2">
      <c r="A14" s="101">
        <f t="shared" si="5"/>
        <v>295.86</v>
      </c>
      <c r="B14" s="205" t="s">
        <v>10</v>
      </c>
      <c r="C14" s="206">
        <v>312.26904999999999</v>
      </c>
      <c r="D14" s="165">
        <v>295.86</v>
      </c>
      <c r="E14" s="240">
        <f t="shared" si="6"/>
        <v>94.74522050776406</v>
      </c>
      <c r="F14" s="239">
        <v>284.13400000000001</v>
      </c>
      <c r="G14" s="99">
        <f t="shared" si="0"/>
        <v>11.725999999999999</v>
      </c>
      <c r="H14" s="301">
        <v>615</v>
      </c>
      <c r="I14" s="131">
        <v>687.17</v>
      </c>
      <c r="J14" s="291">
        <f t="shared" si="1"/>
        <v>111.7349593495935</v>
      </c>
      <c r="K14" s="240">
        <v>506.48</v>
      </c>
      <c r="L14" s="243">
        <f t="shared" si="2"/>
        <v>180.68999999999994</v>
      </c>
      <c r="M14" s="131">
        <f t="shared" si="3"/>
        <v>23.226188061921178</v>
      </c>
      <c r="N14" s="74">
        <f t="shared" si="4"/>
        <v>17.825392244504354</v>
      </c>
      <c r="O14" s="99">
        <f t="shared" si="10"/>
        <v>5.4007958174168245</v>
      </c>
      <c r="T14" s="1" t="s">
        <v>67</v>
      </c>
    </row>
    <row r="15" spans="1:20" s="1" customFormat="1" ht="15.75" x14ac:dyDescent="0.2">
      <c r="A15" s="101">
        <f t="shared" si="5"/>
        <v>114.1</v>
      </c>
      <c r="B15" s="205" t="s">
        <v>11</v>
      </c>
      <c r="C15" s="206">
        <v>126.95461</v>
      </c>
      <c r="D15" s="165">
        <v>114.1</v>
      </c>
      <c r="E15" s="240">
        <f t="shared" si="6"/>
        <v>89.874641023275942</v>
      </c>
      <c r="F15" s="239">
        <v>89.4</v>
      </c>
      <c r="G15" s="99">
        <f t="shared" si="0"/>
        <v>24.699999999999989</v>
      </c>
      <c r="H15" s="301">
        <v>125</v>
      </c>
      <c r="I15" s="131">
        <v>260.10000000000002</v>
      </c>
      <c r="J15" s="291">
        <f t="shared" si="1"/>
        <v>208.07999999999998</v>
      </c>
      <c r="K15" s="240">
        <v>143.5</v>
      </c>
      <c r="L15" s="243">
        <f t="shared" si="2"/>
        <v>116.60000000000002</v>
      </c>
      <c r="M15" s="131">
        <f t="shared" si="3"/>
        <v>22.795793163891325</v>
      </c>
      <c r="N15" s="74">
        <f t="shared" si="4"/>
        <v>16.051454138702461</v>
      </c>
      <c r="O15" s="99">
        <f t="shared" si="10"/>
        <v>6.7443390251888644</v>
      </c>
    </row>
    <row r="16" spans="1:20" s="1" customFormat="1" ht="15" customHeight="1" x14ac:dyDescent="0.2">
      <c r="A16" s="101">
        <f t="shared" si="5"/>
        <v>10.257999999999999</v>
      </c>
      <c r="B16" s="205" t="s">
        <v>58</v>
      </c>
      <c r="C16" s="206">
        <v>10.37842</v>
      </c>
      <c r="D16" s="165">
        <v>10.257999999999999</v>
      </c>
      <c r="E16" s="240">
        <f t="shared" si="6"/>
        <v>98.83970777825526</v>
      </c>
      <c r="F16" s="239">
        <v>6.7720000000000002</v>
      </c>
      <c r="G16" s="99">
        <f t="shared" si="0"/>
        <v>3.4859999999999989</v>
      </c>
      <c r="H16" s="301">
        <v>13.4</v>
      </c>
      <c r="I16" s="131">
        <v>15.878</v>
      </c>
      <c r="J16" s="291">
        <f t="shared" si="1"/>
        <v>118.49253731343283</v>
      </c>
      <c r="K16" s="240">
        <v>9.99</v>
      </c>
      <c r="L16" s="243">
        <f t="shared" si="2"/>
        <v>5.8879999999999999</v>
      </c>
      <c r="M16" s="131">
        <f t="shared" si="3"/>
        <v>15.478650809124588</v>
      </c>
      <c r="N16" s="74">
        <f t="shared" si="4"/>
        <v>14.751919669226226</v>
      </c>
      <c r="O16" s="99">
        <f t="shared" si="10"/>
        <v>0.72673113989836224</v>
      </c>
    </row>
    <row r="17" spans="1:15" s="1" customFormat="1" ht="15.75" x14ac:dyDescent="0.2">
      <c r="A17" s="101">
        <f t="shared" si="5"/>
        <v>139.05000000000001</v>
      </c>
      <c r="B17" s="205" t="s">
        <v>12</v>
      </c>
      <c r="C17" s="206">
        <v>150.53366</v>
      </c>
      <c r="D17" s="165">
        <v>139.05000000000001</v>
      </c>
      <c r="E17" s="240">
        <f t="shared" si="6"/>
        <v>92.371367307484604</v>
      </c>
      <c r="F17" s="239">
        <v>124.425</v>
      </c>
      <c r="G17" s="99">
        <f t="shared" si="0"/>
        <v>14.625000000000014</v>
      </c>
      <c r="H17" s="301">
        <v>252</v>
      </c>
      <c r="I17" s="131">
        <v>267.95999999999998</v>
      </c>
      <c r="J17" s="291">
        <f t="shared" si="1"/>
        <v>106.33333333333333</v>
      </c>
      <c r="K17" s="240">
        <v>234.03</v>
      </c>
      <c r="L17" s="243">
        <f t="shared" si="2"/>
        <v>33.929999999999978</v>
      </c>
      <c r="M17" s="131">
        <f t="shared" si="3"/>
        <v>19.270765911542608</v>
      </c>
      <c r="N17" s="74">
        <f t="shared" si="4"/>
        <v>18.808921036769139</v>
      </c>
      <c r="O17" s="99">
        <f t="shared" si="10"/>
        <v>0.46184487477346892</v>
      </c>
    </row>
    <row r="18" spans="1:15" s="1" customFormat="1" ht="15.75" x14ac:dyDescent="0.2">
      <c r="A18" s="101">
        <f t="shared" si="5"/>
        <v>74.141999999999996</v>
      </c>
      <c r="B18" s="205" t="s">
        <v>13</v>
      </c>
      <c r="C18" s="206">
        <v>80.02158</v>
      </c>
      <c r="D18" s="165">
        <v>74.141999999999996</v>
      </c>
      <c r="E18" s="240">
        <f t="shared" si="6"/>
        <v>92.652506986240454</v>
      </c>
      <c r="F18" s="239">
        <v>59.573999999999998</v>
      </c>
      <c r="G18" s="99">
        <f t="shared" si="0"/>
        <v>14.567999999999998</v>
      </c>
      <c r="H18" s="301">
        <v>132.4</v>
      </c>
      <c r="I18" s="131">
        <v>142.922</v>
      </c>
      <c r="J18" s="291">
        <f t="shared" si="1"/>
        <v>107.94712990936554</v>
      </c>
      <c r="K18" s="240">
        <v>97</v>
      </c>
      <c r="L18" s="243">
        <f t="shared" si="2"/>
        <v>45.921999999999997</v>
      </c>
      <c r="M18" s="131">
        <f t="shared" si="3"/>
        <v>19.276793180653343</v>
      </c>
      <c r="N18" s="74">
        <f t="shared" si="4"/>
        <v>16.282270789270488</v>
      </c>
      <c r="O18" s="99">
        <f t="shared" si="10"/>
        <v>2.9945223913828549</v>
      </c>
    </row>
    <row r="19" spans="1:15" s="1" customFormat="1" ht="15" hidden="1" customHeight="1" x14ac:dyDescent="0.2">
      <c r="A19" s="101" t="str">
        <f t="shared" si="5"/>
        <v>x</v>
      </c>
      <c r="B19" s="205" t="s">
        <v>14</v>
      </c>
      <c r="C19" s="206">
        <v>1E-3</v>
      </c>
      <c r="D19" s="165">
        <v>0</v>
      </c>
      <c r="E19" s="240">
        <f t="shared" si="6"/>
        <v>0</v>
      </c>
      <c r="F19" s="239">
        <v>0</v>
      </c>
      <c r="G19" s="99">
        <f t="shared" si="0"/>
        <v>0</v>
      </c>
      <c r="H19" s="301"/>
      <c r="I19" s="131">
        <v>0</v>
      </c>
      <c r="J19" s="291" t="str">
        <f t="shared" si="1"/>
        <v/>
      </c>
      <c r="K19" s="240">
        <v>0</v>
      </c>
      <c r="L19" s="243">
        <f t="shared" si="2"/>
        <v>0</v>
      </c>
      <c r="M19" s="131" t="str">
        <f t="shared" si="3"/>
        <v/>
      </c>
      <c r="N19" s="74" t="str">
        <f t="shared" si="4"/>
        <v/>
      </c>
      <c r="O19" s="99" t="str">
        <f t="shared" si="10"/>
        <v/>
      </c>
    </row>
    <row r="20" spans="1:15" s="1" customFormat="1" ht="15.75" x14ac:dyDescent="0.2">
      <c r="A20" s="101">
        <f t="shared" si="5"/>
        <v>159.946</v>
      </c>
      <c r="B20" s="205" t="s">
        <v>15</v>
      </c>
      <c r="C20" s="206">
        <v>194.4684</v>
      </c>
      <c r="D20" s="165">
        <v>159.946</v>
      </c>
      <c r="E20" s="240">
        <f t="shared" si="6"/>
        <v>82.24780992695986</v>
      </c>
      <c r="F20" s="239">
        <v>181.05699999999999</v>
      </c>
      <c r="G20" s="99">
        <f t="shared" si="0"/>
        <v>-21.11099999999999</v>
      </c>
      <c r="H20" s="301">
        <v>246.4</v>
      </c>
      <c r="I20" s="131">
        <v>307.33699999999999</v>
      </c>
      <c r="J20" s="291">
        <f t="shared" si="1"/>
        <v>124.73092532467531</v>
      </c>
      <c r="K20" s="240">
        <v>340.67200000000003</v>
      </c>
      <c r="L20" s="243">
        <f t="shared" si="2"/>
        <v>-33.335000000000036</v>
      </c>
      <c r="M20" s="131">
        <f t="shared" si="3"/>
        <v>19.215047578557762</v>
      </c>
      <c r="N20" s="74">
        <f t="shared" si="4"/>
        <v>18.81573206227873</v>
      </c>
      <c r="O20" s="99">
        <f t="shared" si="10"/>
        <v>0.39931551627903161</v>
      </c>
    </row>
    <row r="21" spans="1:15" s="1" customFormat="1" ht="15" hidden="1" customHeight="1" x14ac:dyDescent="0.2">
      <c r="A21" s="101" t="str">
        <f t="shared" si="5"/>
        <v>x</v>
      </c>
      <c r="B21" s="205" t="s">
        <v>16</v>
      </c>
      <c r="C21" s="206"/>
      <c r="D21" s="165">
        <v>0</v>
      </c>
      <c r="E21" s="240">
        <f t="shared" si="6"/>
        <v>0</v>
      </c>
      <c r="F21" s="239">
        <v>0</v>
      </c>
      <c r="G21" s="99">
        <f t="shared" si="0"/>
        <v>0</v>
      </c>
      <c r="H21" s="301"/>
      <c r="I21" s="131">
        <v>0</v>
      </c>
      <c r="J21" s="291" t="str">
        <f t="shared" si="1"/>
        <v/>
      </c>
      <c r="K21" s="240">
        <v>0</v>
      </c>
      <c r="L21" s="243">
        <f t="shared" si="2"/>
        <v>0</v>
      </c>
      <c r="M21" s="131" t="str">
        <f t="shared" si="3"/>
        <v/>
      </c>
      <c r="N21" s="74" t="str">
        <f t="shared" si="4"/>
        <v/>
      </c>
      <c r="O21" s="99" t="str">
        <f t="shared" si="10"/>
        <v/>
      </c>
    </row>
    <row r="22" spans="1:15" s="1" customFormat="1" ht="15.75" x14ac:dyDescent="0.2">
      <c r="A22" s="101">
        <f t="shared" si="5"/>
        <v>40.5</v>
      </c>
      <c r="B22" s="205" t="s">
        <v>17</v>
      </c>
      <c r="C22" s="206">
        <v>45.15155</v>
      </c>
      <c r="D22" s="165">
        <v>40.5</v>
      </c>
      <c r="E22" s="240">
        <f t="shared" si="6"/>
        <v>89.69791734724501</v>
      </c>
      <c r="F22" s="239">
        <v>40.700000000000003</v>
      </c>
      <c r="G22" s="99">
        <f t="shared" si="0"/>
        <v>-0.20000000000000284</v>
      </c>
      <c r="H22" s="301">
        <v>63</v>
      </c>
      <c r="I22" s="131">
        <v>88.1</v>
      </c>
      <c r="J22" s="291">
        <f t="shared" si="1"/>
        <v>139.84126984126982</v>
      </c>
      <c r="K22" s="240">
        <v>67.5</v>
      </c>
      <c r="L22" s="243">
        <f t="shared" si="2"/>
        <v>20.599999999999994</v>
      </c>
      <c r="M22" s="131">
        <f t="shared" si="3"/>
        <v>21.753086419753089</v>
      </c>
      <c r="N22" s="74">
        <f t="shared" si="4"/>
        <v>16.584766584766584</v>
      </c>
      <c r="O22" s="99">
        <f t="shared" si="10"/>
        <v>5.1683198349865052</v>
      </c>
    </row>
    <row r="23" spans="1:15" s="1" customFormat="1" ht="15" hidden="1" customHeight="1" x14ac:dyDescent="0.2">
      <c r="A23" s="101" t="str">
        <f t="shared" si="5"/>
        <v>x</v>
      </c>
      <c r="B23" s="205" t="s">
        <v>18</v>
      </c>
      <c r="C23" s="206">
        <v>0.13200000000000001</v>
      </c>
      <c r="D23" s="165">
        <v>0</v>
      </c>
      <c r="E23" s="240">
        <f t="shared" si="6"/>
        <v>0</v>
      </c>
      <c r="F23" s="239">
        <v>0</v>
      </c>
      <c r="G23" s="99">
        <f t="shared" si="0"/>
        <v>0</v>
      </c>
      <c r="H23" s="301"/>
      <c r="I23" s="131">
        <v>0</v>
      </c>
      <c r="J23" s="291" t="str">
        <f t="shared" si="1"/>
        <v/>
      </c>
      <c r="K23" s="240">
        <v>0</v>
      </c>
      <c r="L23" s="243">
        <f t="shared" si="2"/>
        <v>0</v>
      </c>
      <c r="M23" s="131" t="str">
        <f t="shared" si="3"/>
        <v/>
      </c>
      <c r="N23" s="74" t="str">
        <f t="shared" si="4"/>
        <v/>
      </c>
      <c r="O23" s="99" t="str">
        <f t="shared" si="10"/>
        <v/>
      </c>
    </row>
    <row r="24" spans="1:15" s="1" customFormat="1" ht="15" hidden="1" customHeight="1" x14ac:dyDescent="0.2">
      <c r="A24" s="101" t="str">
        <f t="shared" si="5"/>
        <v>x</v>
      </c>
      <c r="B24" s="205" t="s">
        <v>136</v>
      </c>
      <c r="C24" s="206">
        <v>2.0000000000000001E-4</v>
      </c>
      <c r="D24" s="165" t="s">
        <v>136</v>
      </c>
      <c r="E24" s="240">
        <f t="shared" si="6"/>
        <v>0</v>
      </c>
      <c r="F24" s="239" t="s">
        <v>136</v>
      </c>
      <c r="G24" s="99" t="str">
        <f t="shared" si="0"/>
        <v/>
      </c>
      <c r="H24" s="301"/>
      <c r="I24" s="131" t="s">
        <v>136</v>
      </c>
      <c r="J24" s="291" t="str">
        <f t="shared" si="1"/>
        <v/>
      </c>
      <c r="K24" s="240" t="s">
        <v>136</v>
      </c>
      <c r="L24" s="243" t="str">
        <f t="shared" si="2"/>
        <v/>
      </c>
      <c r="M24" s="131" t="str">
        <f t="shared" si="3"/>
        <v/>
      </c>
      <c r="N24" s="74" t="str">
        <f t="shared" si="4"/>
        <v/>
      </c>
      <c r="O24" s="99" t="str">
        <f t="shared" si="10"/>
        <v/>
      </c>
    </row>
    <row r="25" spans="1:15" s="13" customFormat="1" ht="15.75" x14ac:dyDescent="0.25">
      <c r="A25" s="101">
        <f t="shared" si="5"/>
        <v>13.117000000000001</v>
      </c>
      <c r="B25" s="203" t="s">
        <v>19</v>
      </c>
      <c r="C25" s="204">
        <v>13.9283</v>
      </c>
      <c r="D25" s="226">
        <f>SUM(D26:D35)</f>
        <v>13.117000000000001</v>
      </c>
      <c r="E25" s="78">
        <f t="shared" si="6"/>
        <v>94.175168541745947</v>
      </c>
      <c r="F25" s="130">
        <f>SUM(F26:F35)</f>
        <v>3.46</v>
      </c>
      <c r="G25" s="25">
        <f>D25-F25</f>
        <v>9.657</v>
      </c>
      <c r="H25" s="302">
        <v>29</v>
      </c>
      <c r="I25" s="132">
        <f>SUM(I26:I35)</f>
        <v>28.68</v>
      </c>
      <c r="J25" s="340">
        <f t="shared" si="1"/>
        <v>98.896551724137922</v>
      </c>
      <c r="K25" s="241">
        <f>SUM(K26:K35)</f>
        <v>11.21</v>
      </c>
      <c r="L25" s="244">
        <f>I25-K25</f>
        <v>17.47</v>
      </c>
      <c r="M25" s="24">
        <f>IF(D25&gt;0,I25/D25*10,"")</f>
        <v>21.864755660593119</v>
      </c>
      <c r="N25" s="21">
        <f>IF(F25&gt;0,K25/F25*10,"")</f>
        <v>32.398843930635842</v>
      </c>
      <c r="O25" s="140">
        <f>IFERROR(M25-N25,"")</f>
        <v>-10.534088270042723</v>
      </c>
    </row>
    <row r="26" spans="1:15" s="1" customFormat="1" ht="15" hidden="1" customHeight="1" x14ac:dyDescent="0.2">
      <c r="A26" s="101" t="str">
        <f t="shared" si="5"/>
        <v>x</v>
      </c>
      <c r="B26" s="205" t="s">
        <v>137</v>
      </c>
      <c r="C26" s="206"/>
      <c r="D26" s="165">
        <v>0</v>
      </c>
      <c r="E26" s="240">
        <f t="shared" si="6"/>
        <v>0</v>
      </c>
      <c r="F26" s="239">
        <v>0</v>
      </c>
      <c r="G26" s="99">
        <f t="shared" ref="G26:G35" si="11">IFERROR(D26-F26,"")</f>
        <v>0</v>
      </c>
      <c r="H26" s="301"/>
      <c r="I26" s="131">
        <v>0</v>
      </c>
      <c r="J26" s="291" t="str">
        <f t="shared" si="1"/>
        <v/>
      </c>
      <c r="K26" s="240">
        <v>0</v>
      </c>
      <c r="L26" s="243">
        <f t="shared" ref="L26:L35" si="12">IFERROR(I26-K26,"")</f>
        <v>0</v>
      </c>
      <c r="M26" s="131" t="str">
        <f t="shared" ref="M26:M35" si="13">IFERROR(IF(D26&gt;0,I26/D26*10,""),"")</f>
        <v/>
      </c>
      <c r="N26" s="74" t="str">
        <f t="shared" ref="N26:N35" si="14">IFERROR(IF(F26&gt;0,K26/F26*10,""),"")</f>
        <v/>
      </c>
      <c r="O26" s="99" t="str">
        <f t="shared" ref="O26:O89" si="15">IFERROR(M26-N26,"")</f>
        <v/>
      </c>
    </row>
    <row r="27" spans="1:15" s="1" customFormat="1" ht="15" hidden="1" customHeight="1" x14ac:dyDescent="0.2">
      <c r="A27" s="101" t="str">
        <f t="shared" si="5"/>
        <v>x</v>
      </c>
      <c r="B27" s="205" t="s">
        <v>20</v>
      </c>
      <c r="C27" s="206"/>
      <c r="D27" s="165">
        <v>0</v>
      </c>
      <c r="E27" s="240">
        <f t="shared" si="6"/>
        <v>0</v>
      </c>
      <c r="F27" s="239">
        <v>0</v>
      </c>
      <c r="G27" s="99">
        <f t="shared" si="11"/>
        <v>0</v>
      </c>
      <c r="H27" s="301"/>
      <c r="I27" s="131">
        <v>0</v>
      </c>
      <c r="J27" s="291" t="str">
        <f t="shared" si="1"/>
        <v/>
      </c>
      <c r="K27" s="240">
        <v>0</v>
      </c>
      <c r="L27" s="243">
        <f t="shared" si="12"/>
        <v>0</v>
      </c>
      <c r="M27" s="131" t="str">
        <f t="shared" si="13"/>
        <v/>
      </c>
      <c r="N27" s="74" t="str">
        <f t="shared" si="14"/>
        <v/>
      </c>
      <c r="O27" s="99" t="str">
        <f t="shared" si="15"/>
        <v/>
      </c>
    </row>
    <row r="28" spans="1:15" s="1" customFormat="1" ht="15" hidden="1" customHeight="1" x14ac:dyDescent="0.2">
      <c r="A28" s="101" t="str">
        <f t="shared" si="5"/>
        <v>x</v>
      </c>
      <c r="B28" s="205" t="s">
        <v>21</v>
      </c>
      <c r="C28" s="206"/>
      <c r="D28" s="165">
        <v>0</v>
      </c>
      <c r="E28" s="240">
        <f t="shared" si="6"/>
        <v>0</v>
      </c>
      <c r="F28" s="239">
        <v>0</v>
      </c>
      <c r="G28" s="99">
        <f t="shared" si="11"/>
        <v>0</v>
      </c>
      <c r="H28" s="301"/>
      <c r="I28" s="131">
        <v>0</v>
      </c>
      <c r="J28" s="291" t="str">
        <f t="shared" si="1"/>
        <v/>
      </c>
      <c r="K28" s="240">
        <v>0</v>
      </c>
      <c r="L28" s="243">
        <f t="shared" si="12"/>
        <v>0</v>
      </c>
      <c r="M28" s="131" t="str">
        <f t="shared" si="13"/>
        <v/>
      </c>
      <c r="N28" s="74" t="str">
        <f t="shared" si="14"/>
        <v/>
      </c>
      <c r="O28" s="99" t="str">
        <f t="shared" si="15"/>
        <v/>
      </c>
    </row>
    <row r="29" spans="1:15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65" t="s">
        <v>136</v>
      </c>
      <c r="E29" s="240">
        <f t="shared" si="6"/>
        <v>0</v>
      </c>
      <c r="F29" s="239" t="s">
        <v>136</v>
      </c>
      <c r="G29" s="99" t="str">
        <f t="shared" si="11"/>
        <v/>
      </c>
      <c r="H29" s="301"/>
      <c r="I29" s="131" t="s">
        <v>136</v>
      </c>
      <c r="J29" s="291" t="str">
        <f t="shared" si="1"/>
        <v/>
      </c>
      <c r="K29" s="240" t="s">
        <v>136</v>
      </c>
      <c r="L29" s="243" t="str">
        <f t="shared" si="12"/>
        <v/>
      </c>
      <c r="M29" s="131" t="str">
        <f t="shared" si="13"/>
        <v/>
      </c>
      <c r="N29" s="74" t="str">
        <f t="shared" si="14"/>
        <v/>
      </c>
      <c r="O29" s="99" t="str">
        <f t="shared" si="15"/>
        <v/>
      </c>
    </row>
    <row r="30" spans="1:15" s="1" customFormat="1" ht="15" hidden="1" customHeight="1" x14ac:dyDescent="0.2">
      <c r="A30" s="101" t="str">
        <f t="shared" si="5"/>
        <v>x</v>
      </c>
      <c r="B30" s="205" t="s">
        <v>22</v>
      </c>
      <c r="C30" s="206"/>
      <c r="D30" s="165">
        <v>0</v>
      </c>
      <c r="E30" s="240">
        <f t="shared" si="6"/>
        <v>0</v>
      </c>
      <c r="F30" s="239">
        <v>0</v>
      </c>
      <c r="G30" s="99">
        <f t="shared" si="11"/>
        <v>0</v>
      </c>
      <c r="H30" s="301"/>
      <c r="I30" s="131">
        <v>0</v>
      </c>
      <c r="J30" s="291" t="str">
        <f t="shared" si="1"/>
        <v/>
      </c>
      <c r="K30" s="240">
        <v>0</v>
      </c>
      <c r="L30" s="243">
        <f t="shared" si="12"/>
        <v>0</v>
      </c>
      <c r="M30" s="131" t="str">
        <f t="shared" si="13"/>
        <v/>
      </c>
      <c r="N30" s="74" t="str">
        <f t="shared" si="14"/>
        <v/>
      </c>
      <c r="O30" s="99" t="str">
        <f t="shared" si="15"/>
        <v/>
      </c>
    </row>
    <row r="31" spans="1:15" s="1" customFormat="1" ht="15.75" x14ac:dyDescent="0.2">
      <c r="A31" s="101">
        <f t="shared" si="5"/>
        <v>12.798</v>
      </c>
      <c r="B31" s="205" t="s">
        <v>83</v>
      </c>
      <c r="C31" s="206">
        <v>13.526300000000001</v>
      </c>
      <c r="D31" s="165">
        <v>12.798</v>
      </c>
      <c r="E31" s="240">
        <f t="shared" si="6"/>
        <v>94.615674648647442</v>
      </c>
      <c r="F31" s="239">
        <v>3.415</v>
      </c>
      <c r="G31" s="99">
        <f t="shared" si="11"/>
        <v>9.3829999999999991</v>
      </c>
      <c r="H31" s="301">
        <v>28.5</v>
      </c>
      <c r="I31" s="131">
        <v>28.271000000000001</v>
      </c>
      <c r="J31" s="291">
        <f t="shared" si="1"/>
        <v>99.196491228070187</v>
      </c>
      <c r="K31" s="240">
        <v>11.14</v>
      </c>
      <c r="L31" s="243">
        <f t="shared" si="12"/>
        <v>17.131</v>
      </c>
      <c r="M31" s="131">
        <f t="shared" si="13"/>
        <v>22.090170339115488</v>
      </c>
      <c r="N31" s="74">
        <f t="shared" si="14"/>
        <v>32.620790629575403</v>
      </c>
      <c r="O31" s="99">
        <f t="shared" si="15"/>
        <v>-10.530620290459915</v>
      </c>
    </row>
    <row r="32" spans="1:15" s="1" customFormat="1" ht="15" hidden="1" customHeight="1" x14ac:dyDescent="0.2">
      <c r="A32" s="101" t="str">
        <f t="shared" si="5"/>
        <v>x</v>
      </c>
      <c r="B32" s="205" t="s">
        <v>23</v>
      </c>
      <c r="C32" s="206"/>
      <c r="D32" s="165">
        <v>0</v>
      </c>
      <c r="E32" s="240">
        <f t="shared" si="6"/>
        <v>0</v>
      </c>
      <c r="F32" s="239">
        <v>0</v>
      </c>
      <c r="G32" s="99">
        <f t="shared" si="11"/>
        <v>0</v>
      </c>
      <c r="H32" s="301"/>
      <c r="I32" s="131">
        <v>0</v>
      </c>
      <c r="J32" s="291" t="str">
        <f t="shared" si="1"/>
        <v/>
      </c>
      <c r="K32" s="240">
        <v>0</v>
      </c>
      <c r="L32" s="243">
        <f t="shared" si="12"/>
        <v>0</v>
      </c>
      <c r="M32" s="131" t="str">
        <f t="shared" si="13"/>
        <v/>
      </c>
      <c r="N32" s="74" t="str">
        <f t="shared" si="14"/>
        <v/>
      </c>
      <c r="O32" s="99" t="str">
        <f t="shared" si="15"/>
        <v/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/>
      <c r="D33" s="165">
        <v>0</v>
      </c>
      <c r="E33" s="240">
        <f t="shared" si="6"/>
        <v>0</v>
      </c>
      <c r="F33" s="239">
        <v>0</v>
      </c>
      <c r="G33" s="99">
        <f t="shared" si="11"/>
        <v>0</v>
      </c>
      <c r="H33" s="301"/>
      <c r="I33" s="131">
        <v>0</v>
      </c>
      <c r="J33" s="291" t="str">
        <f t="shared" si="1"/>
        <v/>
      </c>
      <c r="K33" s="240">
        <v>0</v>
      </c>
      <c r="L33" s="243">
        <f t="shared" si="12"/>
        <v>0</v>
      </c>
      <c r="M33" s="131" t="str">
        <f t="shared" si="13"/>
        <v/>
      </c>
      <c r="N33" s="74" t="str">
        <f t="shared" si="14"/>
        <v/>
      </c>
      <c r="O33" s="99" t="str">
        <f t="shared" si="15"/>
        <v/>
      </c>
    </row>
    <row r="34" spans="1:17" s="1" customFormat="1" ht="15" hidden="1" customHeight="1" x14ac:dyDescent="0.2">
      <c r="A34" s="101" t="str">
        <f t="shared" si="5"/>
        <v>x</v>
      </c>
      <c r="B34" s="205" t="s">
        <v>25</v>
      </c>
      <c r="C34" s="206"/>
      <c r="D34" s="165">
        <v>0</v>
      </c>
      <c r="E34" s="240">
        <f t="shared" si="6"/>
        <v>0</v>
      </c>
      <c r="F34" s="239">
        <v>0</v>
      </c>
      <c r="G34" s="99">
        <f t="shared" si="11"/>
        <v>0</v>
      </c>
      <c r="H34" s="301"/>
      <c r="I34" s="131">
        <v>0</v>
      </c>
      <c r="J34" s="291" t="str">
        <f t="shared" si="1"/>
        <v/>
      </c>
      <c r="K34" s="240">
        <v>0</v>
      </c>
      <c r="L34" s="243">
        <f t="shared" si="12"/>
        <v>0</v>
      </c>
      <c r="M34" s="131" t="str">
        <f t="shared" si="13"/>
        <v/>
      </c>
      <c r="N34" s="74" t="str">
        <f t="shared" si="14"/>
        <v/>
      </c>
      <c r="O34" s="99" t="str">
        <f t="shared" si="15"/>
        <v/>
      </c>
    </row>
    <row r="35" spans="1:17" s="1" customFormat="1" ht="15" customHeight="1" x14ac:dyDescent="0.2">
      <c r="A35" s="101">
        <f t="shared" si="5"/>
        <v>0.31900000000000001</v>
      </c>
      <c r="B35" s="205" t="s">
        <v>26</v>
      </c>
      <c r="C35" s="206">
        <v>0.40200000000000002</v>
      </c>
      <c r="D35" s="165">
        <v>0.31900000000000001</v>
      </c>
      <c r="E35" s="240">
        <f t="shared" si="6"/>
        <v>79.353233830845767</v>
      </c>
      <c r="F35" s="239">
        <v>4.4999999999999998E-2</v>
      </c>
      <c r="G35" s="99">
        <f t="shared" si="11"/>
        <v>0.27400000000000002</v>
      </c>
      <c r="H35" s="301">
        <v>0.5</v>
      </c>
      <c r="I35" s="131">
        <v>0.40899999999999997</v>
      </c>
      <c r="J35" s="291">
        <f t="shared" si="1"/>
        <v>81.8</v>
      </c>
      <c r="K35" s="240">
        <v>7.0000000000000007E-2</v>
      </c>
      <c r="L35" s="243">
        <f t="shared" si="12"/>
        <v>0.33899999999999997</v>
      </c>
      <c r="M35" s="131">
        <f t="shared" si="13"/>
        <v>12.821316614420063</v>
      </c>
      <c r="N35" s="74">
        <f t="shared" si="14"/>
        <v>15.555555555555557</v>
      </c>
      <c r="O35" s="99">
        <f t="shared" si="15"/>
        <v>-2.7342389411354944</v>
      </c>
    </row>
    <row r="36" spans="1:17" s="13" customFormat="1" ht="15.75" x14ac:dyDescent="0.25">
      <c r="A36" s="101">
        <f t="shared" si="5"/>
        <v>226.94600000000003</v>
      </c>
      <c r="B36" s="203" t="s">
        <v>59</v>
      </c>
      <c r="C36" s="204">
        <v>231.4893199</v>
      </c>
      <c r="D36" s="226">
        <f>SUM(D37:D44)</f>
        <v>226.94600000000003</v>
      </c>
      <c r="E36" s="78">
        <f t="shared" si="6"/>
        <v>98.037352262314897</v>
      </c>
      <c r="F36" s="130">
        <f>SUM(F37:F44)</f>
        <v>182.381</v>
      </c>
      <c r="G36" s="25">
        <f>D36-F36</f>
        <v>44.565000000000026</v>
      </c>
      <c r="H36" s="302">
        <v>377.40690000000001</v>
      </c>
      <c r="I36" s="132">
        <f>SUM(I37:I44)</f>
        <v>456.92499999999995</v>
      </c>
      <c r="J36" s="340">
        <f t="shared" si="1"/>
        <v>121.06959358718666</v>
      </c>
      <c r="K36" s="241">
        <f>SUM(K37:K44)</f>
        <v>337.25200000000001</v>
      </c>
      <c r="L36" s="244">
        <f>I36-K36</f>
        <v>119.67299999999994</v>
      </c>
      <c r="M36" s="24">
        <f>IF(D36&gt;0,I36/D36*10,"")</f>
        <v>20.133644126796678</v>
      </c>
      <c r="N36" s="21">
        <f>IF(F36&gt;0,K36/F36*10,"")</f>
        <v>18.491619192788722</v>
      </c>
      <c r="O36" s="140">
        <f t="shared" si="15"/>
        <v>1.6420249340079565</v>
      </c>
      <c r="P36" s="14"/>
      <c r="Q36" s="14"/>
    </row>
    <row r="37" spans="1:17" s="17" customFormat="1" ht="15.75" x14ac:dyDescent="0.2">
      <c r="A37" s="101">
        <f t="shared" si="5"/>
        <v>11.273</v>
      </c>
      <c r="B37" s="205" t="s">
        <v>84</v>
      </c>
      <c r="C37" s="206">
        <v>11.453099999999999</v>
      </c>
      <c r="D37" s="165">
        <v>11.273</v>
      </c>
      <c r="E37" s="240">
        <f t="shared" si="6"/>
        <v>98.427499978171852</v>
      </c>
      <c r="F37" s="239">
        <v>6.7949999999999999</v>
      </c>
      <c r="G37" s="99">
        <f t="shared" ref="G37:G44" si="16">IFERROR(D37-F37,"")</f>
        <v>4.4779999999999998</v>
      </c>
      <c r="H37" s="301">
        <v>17.888000000000002</v>
      </c>
      <c r="I37" s="131">
        <v>16.042000000000002</v>
      </c>
      <c r="J37" s="291">
        <f t="shared" ref="J37:J68" si="17">IFERROR(I37/H37*100,"")</f>
        <v>89.680232558139537</v>
      </c>
      <c r="K37" s="240">
        <v>10.7</v>
      </c>
      <c r="L37" s="243">
        <f t="shared" ref="L37:L44" si="18">IFERROR(I37-K37,"")</f>
        <v>5.3420000000000023</v>
      </c>
      <c r="M37" s="131">
        <f t="shared" ref="M37:M44" si="19">IFERROR(IF(D37&gt;0,I37/D37*10,""),"")</f>
        <v>14.230462166237917</v>
      </c>
      <c r="N37" s="74">
        <f t="shared" ref="N37:N44" si="20">IFERROR(IF(F37&gt;0,K37/F37*10,""),"")</f>
        <v>15.746872700515084</v>
      </c>
      <c r="O37" s="99">
        <f t="shared" si="15"/>
        <v>-1.516410534277167</v>
      </c>
      <c r="P37" s="1"/>
      <c r="Q37" s="1"/>
    </row>
    <row r="38" spans="1:17" s="1" customFormat="1" ht="15" hidden="1" customHeight="1" x14ac:dyDescent="0.2">
      <c r="A38" s="101" t="str">
        <f t="shared" si="5"/>
        <v>x</v>
      </c>
      <c r="B38" s="205" t="s">
        <v>85</v>
      </c>
      <c r="C38" s="206">
        <v>1.4999999999999999E-2</v>
      </c>
      <c r="D38" s="165">
        <v>0</v>
      </c>
      <c r="E38" s="240">
        <f t="shared" si="6"/>
        <v>0</v>
      </c>
      <c r="F38" s="239">
        <v>0</v>
      </c>
      <c r="G38" s="99">
        <f t="shared" si="16"/>
        <v>0</v>
      </c>
      <c r="H38" s="301"/>
      <c r="I38" s="131">
        <v>0</v>
      </c>
      <c r="J38" s="291" t="str">
        <f t="shared" si="17"/>
        <v/>
      </c>
      <c r="K38" s="240">
        <v>0</v>
      </c>
      <c r="L38" s="243">
        <f t="shared" si="18"/>
        <v>0</v>
      </c>
      <c r="M38" s="131" t="str">
        <f t="shared" si="19"/>
        <v/>
      </c>
      <c r="N38" s="74" t="str">
        <f t="shared" si="20"/>
        <v/>
      </c>
      <c r="O38" s="99" t="str">
        <f t="shared" si="15"/>
        <v/>
      </c>
    </row>
    <row r="39" spans="1:17" s="3" customFormat="1" ht="15" customHeight="1" x14ac:dyDescent="0.2">
      <c r="A39" s="101">
        <f t="shared" si="5"/>
        <v>0.7</v>
      </c>
      <c r="B39" s="207" t="s">
        <v>63</v>
      </c>
      <c r="C39" s="206">
        <v>0.82157000000000002</v>
      </c>
      <c r="D39" s="165">
        <v>0.7</v>
      </c>
      <c r="E39" s="240">
        <f t="shared" si="6"/>
        <v>85.202721618364833</v>
      </c>
      <c r="F39" s="239">
        <v>0.218</v>
      </c>
      <c r="G39" s="99">
        <f t="shared" si="16"/>
        <v>0.48199999999999998</v>
      </c>
      <c r="H39" s="301">
        <v>1.2189000000000001</v>
      </c>
      <c r="I39" s="131">
        <v>1.2</v>
      </c>
      <c r="J39" s="291">
        <f t="shared" si="17"/>
        <v>98.449421609648041</v>
      </c>
      <c r="K39" s="240">
        <v>0.4</v>
      </c>
      <c r="L39" s="243">
        <f t="shared" si="18"/>
        <v>0.79999999999999993</v>
      </c>
      <c r="M39" s="131">
        <f t="shared" si="19"/>
        <v>17.142857142857146</v>
      </c>
      <c r="N39" s="74">
        <f t="shared" si="20"/>
        <v>18.348623853211009</v>
      </c>
      <c r="O39" s="99">
        <f t="shared" si="15"/>
        <v>-1.2057667103538634</v>
      </c>
    </row>
    <row r="40" spans="1:17" s="1" customFormat="1" ht="15.75" x14ac:dyDescent="0.2">
      <c r="A40" s="101">
        <f t="shared" si="5"/>
        <v>185.38200000000001</v>
      </c>
      <c r="B40" s="205" t="s">
        <v>27</v>
      </c>
      <c r="C40" s="206">
        <v>185.3821499</v>
      </c>
      <c r="D40" s="165">
        <v>185.38200000000001</v>
      </c>
      <c r="E40" s="240">
        <f t="shared" si="6"/>
        <v>99.999919140003456</v>
      </c>
      <c r="F40" s="239">
        <v>152.1</v>
      </c>
      <c r="G40" s="99">
        <f t="shared" si="16"/>
        <v>33.282000000000011</v>
      </c>
      <c r="H40" s="301">
        <v>319.10000000000002</v>
      </c>
      <c r="I40" s="131">
        <v>400.4</v>
      </c>
      <c r="J40" s="291">
        <f t="shared" si="17"/>
        <v>125.47790661234721</v>
      </c>
      <c r="K40" s="240">
        <v>292.03199999999998</v>
      </c>
      <c r="L40" s="243">
        <f t="shared" si="18"/>
        <v>108.36799999999999</v>
      </c>
      <c r="M40" s="131">
        <f t="shared" si="19"/>
        <v>21.598644960136365</v>
      </c>
      <c r="N40" s="74">
        <f t="shared" si="20"/>
        <v>19.2</v>
      </c>
      <c r="O40" s="99">
        <f t="shared" si="15"/>
        <v>2.398644960136366</v>
      </c>
    </row>
    <row r="41" spans="1:17" s="1" customFormat="1" ht="15" hidden="1" customHeight="1" x14ac:dyDescent="0.2">
      <c r="A41" s="101" t="str">
        <f t="shared" si="5"/>
        <v>x</v>
      </c>
      <c r="B41" s="205" t="s">
        <v>28</v>
      </c>
      <c r="C41" s="206">
        <v>0.28599999999999998</v>
      </c>
      <c r="D41" s="165">
        <v>0</v>
      </c>
      <c r="E41" s="240">
        <f t="shared" si="6"/>
        <v>0</v>
      </c>
      <c r="F41" s="239">
        <v>0</v>
      </c>
      <c r="G41" s="99">
        <f t="shared" si="16"/>
        <v>0</v>
      </c>
      <c r="H41" s="301"/>
      <c r="I41" s="131">
        <v>0</v>
      </c>
      <c r="J41" s="291" t="str">
        <f t="shared" si="17"/>
        <v/>
      </c>
      <c r="K41" s="240">
        <v>0</v>
      </c>
      <c r="L41" s="243">
        <f t="shared" si="18"/>
        <v>0</v>
      </c>
      <c r="M41" s="131" t="str">
        <f t="shared" si="19"/>
        <v/>
      </c>
      <c r="N41" s="74" t="str">
        <f t="shared" si="20"/>
        <v/>
      </c>
      <c r="O41" s="99" t="str">
        <f t="shared" si="15"/>
        <v/>
      </c>
    </row>
    <row r="42" spans="1:17" s="1" customFormat="1" ht="15.75" x14ac:dyDescent="0.2">
      <c r="A42" s="101">
        <f t="shared" si="5"/>
        <v>20.66</v>
      </c>
      <c r="B42" s="205" t="s">
        <v>29</v>
      </c>
      <c r="C42" s="206">
        <v>22.515999999999998</v>
      </c>
      <c r="D42" s="165">
        <v>20.66</v>
      </c>
      <c r="E42" s="240">
        <f t="shared" si="6"/>
        <v>91.756972819328482</v>
      </c>
      <c r="F42" s="239">
        <v>16.37</v>
      </c>
      <c r="G42" s="99">
        <f t="shared" si="16"/>
        <v>4.2899999999999991</v>
      </c>
      <c r="H42" s="301">
        <v>33.200000000000003</v>
      </c>
      <c r="I42" s="131">
        <v>29.22</v>
      </c>
      <c r="J42" s="291">
        <f t="shared" si="17"/>
        <v>88.012048192771076</v>
      </c>
      <c r="K42" s="240">
        <v>26.42</v>
      </c>
      <c r="L42" s="243">
        <f t="shared" si="18"/>
        <v>2.7999999999999972</v>
      </c>
      <c r="M42" s="131">
        <f t="shared" si="19"/>
        <v>14.143272023233299</v>
      </c>
      <c r="N42" s="74">
        <f t="shared" si="20"/>
        <v>16.139279169211974</v>
      </c>
      <c r="O42" s="99">
        <f t="shared" si="15"/>
        <v>-1.996007145978675</v>
      </c>
    </row>
    <row r="43" spans="1:17" s="1" customFormat="1" ht="15.75" x14ac:dyDescent="0.2">
      <c r="A43" s="101">
        <f t="shared" si="5"/>
        <v>8.9309999999999992</v>
      </c>
      <c r="B43" s="205" t="s">
        <v>30</v>
      </c>
      <c r="C43" s="206">
        <v>11.015499999999999</v>
      </c>
      <c r="D43" s="165">
        <v>8.9309999999999992</v>
      </c>
      <c r="E43" s="240">
        <f t="shared" si="6"/>
        <v>81.076664699741272</v>
      </c>
      <c r="F43" s="239">
        <v>6.8979999999999997</v>
      </c>
      <c r="G43" s="99">
        <f t="shared" si="16"/>
        <v>2.0329999999999995</v>
      </c>
      <c r="H43" s="301">
        <v>6</v>
      </c>
      <c r="I43" s="131">
        <v>10.063000000000001</v>
      </c>
      <c r="J43" s="291">
        <f t="shared" si="17"/>
        <v>167.71666666666667</v>
      </c>
      <c r="K43" s="240">
        <v>7.7</v>
      </c>
      <c r="L43" s="243">
        <f t="shared" si="18"/>
        <v>2.3630000000000004</v>
      </c>
      <c r="M43" s="131">
        <f t="shared" si="19"/>
        <v>11.26749524129437</v>
      </c>
      <c r="N43" s="74">
        <f t="shared" si="20"/>
        <v>11.162655842273123</v>
      </c>
      <c r="O43" s="99">
        <f t="shared" si="15"/>
        <v>0.10483939902124639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/>
      <c r="D44" s="165">
        <v>0</v>
      </c>
      <c r="E44" s="240">
        <f t="shared" si="6"/>
        <v>0</v>
      </c>
      <c r="F44" s="239">
        <v>0</v>
      </c>
      <c r="G44" s="99">
        <f t="shared" si="16"/>
        <v>0</v>
      </c>
      <c r="H44" s="301"/>
      <c r="I44" s="131">
        <v>0</v>
      </c>
      <c r="J44" s="291" t="str">
        <f t="shared" si="17"/>
        <v/>
      </c>
      <c r="K44" s="240">
        <v>0</v>
      </c>
      <c r="L44" s="243">
        <f t="shared" si="18"/>
        <v>0</v>
      </c>
      <c r="M44" s="131" t="str">
        <f t="shared" si="19"/>
        <v/>
      </c>
      <c r="N44" s="74" t="str">
        <f t="shared" si="20"/>
        <v/>
      </c>
      <c r="O44" s="99" t="str">
        <f t="shared" si="15"/>
        <v/>
      </c>
    </row>
    <row r="45" spans="1:17" s="13" customFormat="1" ht="15.75" x14ac:dyDescent="0.25">
      <c r="A45" s="101">
        <f t="shared" si="5"/>
        <v>16.295999999999999</v>
      </c>
      <c r="B45" s="203" t="s">
        <v>62</v>
      </c>
      <c r="C45" s="204">
        <v>36.07658</v>
      </c>
      <c r="D45" s="130">
        <f>SUM(D46:D52)</f>
        <v>16.295999999999999</v>
      </c>
      <c r="E45" s="78">
        <f t="shared" si="6"/>
        <v>45.170578807636417</v>
      </c>
      <c r="F45" s="130">
        <f>SUM(F46:F52)</f>
        <v>18.841999999999999</v>
      </c>
      <c r="G45" s="138">
        <f>D45-F45</f>
        <v>-2.5459999999999994</v>
      </c>
      <c r="H45" s="318">
        <v>56.924999999999997</v>
      </c>
      <c r="I45" s="132">
        <f>SUM(I46:I52)</f>
        <v>31.562000000000001</v>
      </c>
      <c r="J45" s="343">
        <f t="shared" si="17"/>
        <v>55.444883618796666</v>
      </c>
      <c r="K45" s="241">
        <f>SUM(K46:K52)</f>
        <v>36.317999999999998</v>
      </c>
      <c r="L45" s="244">
        <f>I45-K45</f>
        <v>-4.7559999999999967</v>
      </c>
      <c r="M45" s="24">
        <f>IF(D45&gt;0,I45/D45*10,"")</f>
        <v>19.367943053510068</v>
      </c>
      <c r="N45" s="21">
        <f>IF(F45&gt;0,K45/F45*10,"")</f>
        <v>19.275023882814988</v>
      </c>
      <c r="O45" s="140">
        <f t="shared" si="15"/>
        <v>9.29191706950796E-2</v>
      </c>
    </row>
    <row r="46" spans="1:17" s="1" customFormat="1" ht="15" hidden="1" customHeight="1" x14ac:dyDescent="0.2">
      <c r="A46" s="101" t="str">
        <f t="shared" si="5"/>
        <v>x</v>
      </c>
      <c r="B46" s="205" t="s">
        <v>86</v>
      </c>
      <c r="C46" s="206">
        <v>9.4E-2</v>
      </c>
      <c r="D46" s="165">
        <v>0</v>
      </c>
      <c r="E46" s="240">
        <f t="shared" si="6"/>
        <v>0</v>
      </c>
      <c r="F46" s="239">
        <v>0</v>
      </c>
      <c r="G46" s="99">
        <f t="shared" ref="G46:G52" si="21">IFERROR(D46-F46,"")</f>
        <v>0</v>
      </c>
      <c r="H46" s="301"/>
      <c r="I46" s="131">
        <v>0</v>
      </c>
      <c r="J46" s="291" t="str">
        <f t="shared" si="17"/>
        <v/>
      </c>
      <c r="K46" s="240">
        <v>0</v>
      </c>
      <c r="L46" s="243">
        <f t="shared" ref="L46:L67" si="22">IFERROR(I46-K46,"")</f>
        <v>0</v>
      </c>
      <c r="M46" s="131" t="str">
        <f t="shared" ref="M46:M67" si="23">IFERROR(IF(D46&gt;0,I46/D46*10,""),"")</f>
        <v/>
      </c>
      <c r="N46" s="74" t="str">
        <f t="shared" ref="N46:N52" si="24">IFERROR(IF(F46&gt;0,K46/F46*10,""),"")</f>
        <v/>
      </c>
      <c r="O46" s="99" t="str">
        <f t="shared" si="15"/>
        <v/>
      </c>
    </row>
    <row r="47" spans="1:17" s="1" customFormat="1" ht="15" customHeight="1" x14ac:dyDescent="0.2">
      <c r="A47" s="101">
        <f t="shared" si="5"/>
        <v>0.93</v>
      </c>
      <c r="B47" s="205" t="s">
        <v>87</v>
      </c>
      <c r="C47" s="206">
        <v>1.8560000000000001</v>
      </c>
      <c r="D47" s="165">
        <v>0.93</v>
      </c>
      <c r="E47" s="240">
        <f t="shared" si="6"/>
        <v>50.107758620689658</v>
      </c>
      <c r="F47" s="239">
        <v>0</v>
      </c>
      <c r="G47" s="99">
        <f t="shared" si="21"/>
        <v>0.93</v>
      </c>
      <c r="H47" s="301">
        <v>1.3</v>
      </c>
      <c r="I47" s="131">
        <v>1.1160000000000001</v>
      </c>
      <c r="J47" s="291">
        <f t="shared" si="17"/>
        <v>85.846153846153854</v>
      </c>
      <c r="K47" s="240">
        <v>0</v>
      </c>
      <c r="L47" s="243">
        <f t="shared" si="22"/>
        <v>1.1160000000000001</v>
      </c>
      <c r="M47" s="131">
        <f t="shared" si="23"/>
        <v>12</v>
      </c>
      <c r="N47" s="74" t="str">
        <f t="shared" si="24"/>
        <v/>
      </c>
      <c r="O47" s="99" t="str">
        <f t="shared" si="15"/>
        <v/>
      </c>
    </row>
    <row r="48" spans="1:17" s="1" customFormat="1" ht="15.75" x14ac:dyDescent="0.2">
      <c r="A48" s="101">
        <f t="shared" si="5"/>
        <v>7</v>
      </c>
      <c r="B48" s="205" t="s">
        <v>88</v>
      </c>
      <c r="C48" s="206">
        <v>7.2778700000000001</v>
      </c>
      <c r="D48" s="165">
        <v>7</v>
      </c>
      <c r="E48" s="240">
        <f t="shared" si="6"/>
        <v>96.181987312221835</v>
      </c>
      <c r="F48" s="239">
        <v>3.77</v>
      </c>
      <c r="G48" s="99">
        <f t="shared" si="21"/>
        <v>3.23</v>
      </c>
      <c r="H48" s="301">
        <v>8.5</v>
      </c>
      <c r="I48" s="131">
        <v>17.100000000000001</v>
      </c>
      <c r="J48" s="291">
        <f t="shared" si="17"/>
        <v>201.1764705882353</v>
      </c>
      <c r="K48" s="240">
        <v>9.1</v>
      </c>
      <c r="L48" s="243">
        <f t="shared" si="22"/>
        <v>8.0000000000000018</v>
      </c>
      <c r="M48" s="131">
        <f t="shared" si="23"/>
        <v>24.428571428571431</v>
      </c>
      <c r="N48" s="74">
        <f t="shared" si="24"/>
        <v>24.137931034482758</v>
      </c>
      <c r="O48" s="99">
        <f t="shared" si="15"/>
        <v>0.29064039408867259</v>
      </c>
    </row>
    <row r="49" spans="1:17" s="1" customFormat="1" ht="15.75" x14ac:dyDescent="0.2">
      <c r="A49" s="101">
        <f t="shared" si="5"/>
        <v>0.13100000000000001</v>
      </c>
      <c r="B49" s="205" t="s">
        <v>89</v>
      </c>
      <c r="C49" s="206">
        <v>0.13100000000000001</v>
      </c>
      <c r="D49" s="165">
        <v>0.13100000000000001</v>
      </c>
      <c r="E49" s="240">
        <f t="shared" si="6"/>
        <v>100</v>
      </c>
      <c r="F49" s="239">
        <v>0.105</v>
      </c>
      <c r="G49" s="99">
        <f t="shared" si="21"/>
        <v>2.6000000000000009E-2</v>
      </c>
      <c r="H49" s="301">
        <v>2.5000000000000001E-2</v>
      </c>
      <c r="I49" s="131">
        <v>0.19500000000000001</v>
      </c>
      <c r="J49" s="291">
        <f t="shared" si="17"/>
        <v>780</v>
      </c>
      <c r="K49" s="240">
        <v>0.123</v>
      </c>
      <c r="L49" s="243">
        <f t="shared" si="22"/>
        <v>7.2000000000000008E-2</v>
      </c>
      <c r="M49" s="131">
        <f t="shared" si="23"/>
        <v>14.885496183206106</v>
      </c>
      <c r="N49" s="74">
        <f t="shared" si="24"/>
        <v>11.714285714285715</v>
      </c>
      <c r="O49" s="99">
        <f t="shared" si="15"/>
        <v>3.1712104689203908</v>
      </c>
    </row>
    <row r="50" spans="1:17" s="1" customFormat="1" ht="15.75" x14ac:dyDescent="0.2">
      <c r="A50" s="101">
        <f t="shared" si="5"/>
        <v>8.2349999999999994</v>
      </c>
      <c r="B50" s="205" t="s">
        <v>101</v>
      </c>
      <c r="C50" s="206">
        <v>11.242459999999999</v>
      </c>
      <c r="D50" s="165">
        <v>8.2349999999999994</v>
      </c>
      <c r="E50" s="240">
        <f t="shared" si="6"/>
        <v>73.249093170000151</v>
      </c>
      <c r="F50" s="239">
        <v>2.2389999999999999</v>
      </c>
      <c r="G50" s="99">
        <f t="shared" si="21"/>
        <v>5.9959999999999996</v>
      </c>
      <c r="H50" s="301">
        <v>22.4</v>
      </c>
      <c r="I50" s="131">
        <v>13.151</v>
      </c>
      <c r="J50" s="291">
        <f t="shared" si="17"/>
        <v>58.709821428571431</v>
      </c>
      <c r="K50" s="240">
        <v>4.585</v>
      </c>
      <c r="L50" s="243">
        <f t="shared" si="22"/>
        <v>8.5659999999999989</v>
      </c>
      <c r="M50" s="131">
        <f t="shared" si="23"/>
        <v>15.969641772920461</v>
      </c>
      <c r="N50" s="74">
        <f t="shared" si="24"/>
        <v>20.477891916033943</v>
      </c>
      <c r="O50" s="99">
        <f t="shared" si="15"/>
        <v>-4.5082501431134823</v>
      </c>
    </row>
    <row r="51" spans="1:17" s="1" customFormat="1" ht="15" hidden="1" customHeight="1" x14ac:dyDescent="0.2">
      <c r="A51" s="101" t="str">
        <f t="shared" si="5"/>
        <v>x</v>
      </c>
      <c r="B51" s="205" t="s">
        <v>90</v>
      </c>
      <c r="C51" s="206"/>
      <c r="D51" s="165">
        <v>0</v>
      </c>
      <c r="E51" s="240">
        <f t="shared" si="6"/>
        <v>0</v>
      </c>
      <c r="F51" s="239">
        <v>0.3</v>
      </c>
      <c r="G51" s="99">
        <f t="shared" si="21"/>
        <v>-0.3</v>
      </c>
      <c r="H51" s="301"/>
      <c r="I51" s="131">
        <v>0</v>
      </c>
      <c r="J51" s="291" t="str">
        <f t="shared" si="17"/>
        <v/>
      </c>
      <c r="K51" s="240">
        <v>0.21</v>
      </c>
      <c r="L51" s="243">
        <f t="shared" si="22"/>
        <v>-0.21</v>
      </c>
      <c r="M51" s="131" t="str">
        <f t="shared" si="23"/>
        <v/>
      </c>
      <c r="N51" s="74">
        <f t="shared" si="24"/>
        <v>7</v>
      </c>
      <c r="O51" s="99" t="str">
        <f t="shared" si="15"/>
        <v/>
      </c>
    </row>
    <row r="52" spans="1:17" s="1" customFormat="1" ht="15.75" hidden="1" x14ac:dyDescent="0.2">
      <c r="A52" s="101" t="str">
        <f t="shared" si="5"/>
        <v>x</v>
      </c>
      <c r="B52" s="205" t="s">
        <v>102</v>
      </c>
      <c r="C52" s="206">
        <v>15.475250000000001</v>
      </c>
      <c r="D52" s="165">
        <v>0</v>
      </c>
      <c r="E52" s="240">
        <f t="shared" si="6"/>
        <v>0</v>
      </c>
      <c r="F52" s="239">
        <v>12.428000000000001</v>
      </c>
      <c r="G52" s="99">
        <f t="shared" si="21"/>
        <v>-12.428000000000001</v>
      </c>
      <c r="H52" s="301">
        <v>24.7</v>
      </c>
      <c r="I52" s="131">
        <v>0</v>
      </c>
      <c r="J52" s="291">
        <f t="shared" si="17"/>
        <v>0</v>
      </c>
      <c r="K52" s="240">
        <v>22.3</v>
      </c>
      <c r="L52" s="243">
        <f t="shared" si="22"/>
        <v>-22.3</v>
      </c>
      <c r="M52" s="131" t="str">
        <f t="shared" si="23"/>
        <v/>
      </c>
      <c r="N52" s="74">
        <f t="shared" si="24"/>
        <v>17.943353717412293</v>
      </c>
      <c r="O52" s="99" t="str">
        <f t="shared" si="15"/>
        <v/>
      </c>
    </row>
    <row r="53" spans="1:17" s="13" customFormat="1" ht="15.75" x14ac:dyDescent="0.25">
      <c r="A53" s="101">
        <f t="shared" si="5"/>
        <v>222.07700000000003</v>
      </c>
      <c r="B53" s="208" t="s">
        <v>31</v>
      </c>
      <c r="C53" s="209">
        <v>263.15537</v>
      </c>
      <c r="D53" s="130">
        <f>SUM(D54:D67)</f>
        <v>222.07700000000003</v>
      </c>
      <c r="E53" s="241">
        <f t="shared" si="6"/>
        <v>84.390069638328114</v>
      </c>
      <c r="F53" s="24">
        <f>SUM(F54:F67)</f>
        <v>169.44099999999997</v>
      </c>
      <c r="G53" s="140">
        <f>D53-F53</f>
        <v>52.636000000000053</v>
      </c>
      <c r="H53" s="237">
        <v>277.96199999999999</v>
      </c>
      <c r="I53" s="132">
        <f>SUM(I54:I67)</f>
        <v>347.90600000000006</v>
      </c>
      <c r="J53" s="241">
        <f t="shared" si="17"/>
        <v>125.16315179772776</v>
      </c>
      <c r="K53" s="241">
        <f>SUM(K54:K67)</f>
        <v>283.10500000000002</v>
      </c>
      <c r="L53" s="245">
        <f t="shared" si="22"/>
        <v>64.801000000000045</v>
      </c>
      <c r="M53" s="130">
        <f t="shared" si="23"/>
        <v>15.666007736055514</v>
      </c>
      <c r="N53" s="21">
        <f>IF(F53&gt;0,K53/F53*10,"")</f>
        <v>16.708175707178313</v>
      </c>
      <c r="O53" s="140">
        <f t="shared" si="15"/>
        <v>-1.0421679711227991</v>
      </c>
    </row>
    <row r="54" spans="1:17" s="17" customFormat="1" ht="15" customHeight="1" x14ac:dyDescent="0.2">
      <c r="A54" s="101">
        <f t="shared" si="5"/>
        <v>8.7520000000000007</v>
      </c>
      <c r="B54" s="210" t="s">
        <v>91</v>
      </c>
      <c r="C54" s="206">
        <v>8.7520000000000007</v>
      </c>
      <c r="D54" s="165">
        <v>8.7520000000000007</v>
      </c>
      <c r="E54" s="240">
        <f t="shared" si="6"/>
        <v>100</v>
      </c>
      <c r="F54" s="239">
        <v>4.1429999999999998</v>
      </c>
      <c r="G54" s="99">
        <f t="shared" ref="G54:G67" si="25">IFERROR(D54-F54,"")</f>
        <v>4.6090000000000009</v>
      </c>
      <c r="H54" s="301">
        <v>6.8</v>
      </c>
      <c r="I54" s="131">
        <v>9.0869999999999997</v>
      </c>
      <c r="J54" s="291">
        <f t="shared" si="17"/>
        <v>133.63235294117649</v>
      </c>
      <c r="K54" s="240">
        <v>4.1280000000000001</v>
      </c>
      <c r="L54" s="243">
        <f t="shared" si="22"/>
        <v>4.9589999999999996</v>
      </c>
      <c r="M54" s="131">
        <f t="shared" si="23"/>
        <v>10.38276965265082</v>
      </c>
      <c r="N54" s="74">
        <f t="shared" ref="N54:N67" si="26">IFERROR(IF(F54&gt;0,K54/F54*10,""),"")</f>
        <v>9.9637943519188994</v>
      </c>
      <c r="O54" s="99">
        <f t="shared" si="15"/>
        <v>0.4189753007319208</v>
      </c>
      <c r="P54" s="1"/>
      <c r="Q54" s="1"/>
    </row>
    <row r="55" spans="1:17" s="1" customFormat="1" ht="15" hidden="1" customHeight="1" x14ac:dyDescent="0.2">
      <c r="A55" s="101" t="str">
        <f t="shared" si="5"/>
        <v>x</v>
      </c>
      <c r="B55" s="210" t="s">
        <v>92</v>
      </c>
      <c r="C55" s="206"/>
      <c r="D55" s="165">
        <v>0</v>
      </c>
      <c r="E55" s="240">
        <f t="shared" si="6"/>
        <v>0</v>
      </c>
      <c r="F55" s="239">
        <v>0</v>
      </c>
      <c r="G55" s="99">
        <f t="shared" si="25"/>
        <v>0</v>
      </c>
      <c r="H55" s="301"/>
      <c r="I55" s="131">
        <v>0</v>
      </c>
      <c r="J55" s="291" t="str">
        <f t="shared" si="17"/>
        <v/>
      </c>
      <c r="K55" s="240">
        <v>0</v>
      </c>
      <c r="L55" s="243">
        <f t="shared" si="22"/>
        <v>0</v>
      </c>
      <c r="M55" s="131" t="str">
        <f t="shared" si="23"/>
        <v/>
      </c>
      <c r="N55" s="74" t="str">
        <f t="shared" si="26"/>
        <v/>
      </c>
      <c r="O55" s="99" t="str">
        <f t="shared" si="15"/>
        <v/>
      </c>
    </row>
    <row r="56" spans="1:17" s="1" customFormat="1" ht="15.75" x14ac:dyDescent="0.2">
      <c r="A56" s="101">
        <f t="shared" si="5"/>
        <v>34.468000000000004</v>
      </c>
      <c r="B56" s="210" t="s">
        <v>93</v>
      </c>
      <c r="C56" s="206">
        <v>36.538699999999999</v>
      </c>
      <c r="D56" s="165">
        <v>34.468000000000004</v>
      </c>
      <c r="E56" s="240">
        <f t="shared" si="6"/>
        <v>94.332858038189656</v>
      </c>
      <c r="F56" s="239">
        <v>25.259</v>
      </c>
      <c r="G56" s="99">
        <f t="shared" si="25"/>
        <v>9.2090000000000032</v>
      </c>
      <c r="H56" s="301">
        <v>46</v>
      </c>
      <c r="I56" s="131">
        <v>54.948999999999998</v>
      </c>
      <c r="J56" s="291">
        <f t="shared" si="17"/>
        <v>119.45434782608694</v>
      </c>
      <c r="K56" s="240">
        <v>37.6</v>
      </c>
      <c r="L56" s="243">
        <f t="shared" si="22"/>
        <v>17.348999999999997</v>
      </c>
      <c r="M56" s="131">
        <f t="shared" si="23"/>
        <v>15.942033190205404</v>
      </c>
      <c r="N56" s="74">
        <f t="shared" si="26"/>
        <v>14.885783285165683</v>
      </c>
      <c r="O56" s="99">
        <f t="shared" si="15"/>
        <v>1.0562499050397207</v>
      </c>
    </row>
    <row r="57" spans="1:17" s="1" customFormat="1" ht="15.75" x14ac:dyDescent="0.2">
      <c r="A57" s="101">
        <f t="shared" si="5"/>
        <v>13.186</v>
      </c>
      <c r="B57" s="210" t="s">
        <v>94</v>
      </c>
      <c r="C57" s="206">
        <v>13.264620000000001</v>
      </c>
      <c r="D57" s="165">
        <v>13.186</v>
      </c>
      <c r="E57" s="240">
        <f t="shared" si="6"/>
        <v>99.407295497345558</v>
      </c>
      <c r="F57" s="239">
        <v>4.9279999999999999</v>
      </c>
      <c r="G57" s="99">
        <f t="shared" si="25"/>
        <v>8.2579999999999991</v>
      </c>
      <c r="H57" s="301">
        <v>10.3</v>
      </c>
      <c r="I57" s="131">
        <v>20.896000000000001</v>
      </c>
      <c r="J57" s="291">
        <f t="shared" si="17"/>
        <v>202.873786407767</v>
      </c>
      <c r="K57" s="240">
        <v>7.1449999999999996</v>
      </c>
      <c r="L57" s="243">
        <f t="shared" si="22"/>
        <v>13.751000000000001</v>
      </c>
      <c r="M57" s="131">
        <f t="shared" si="23"/>
        <v>15.847110571818597</v>
      </c>
      <c r="N57" s="74">
        <f t="shared" si="26"/>
        <v>14.498782467532468</v>
      </c>
      <c r="O57" s="99">
        <f t="shared" si="15"/>
        <v>1.3483281042861286</v>
      </c>
    </row>
    <row r="58" spans="1:17" s="1" customFormat="1" ht="15" hidden="1" customHeight="1" x14ac:dyDescent="0.2">
      <c r="A58" s="101" t="str">
        <f t="shared" si="5"/>
        <v>x</v>
      </c>
      <c r="B58" s="210" t="s">
        <v>57</v>
      </c>
      <c r="C58" s="206">
        <v>6.3E-2</v>
      </c>
      <c r="D58" s="165">
        <v>0</v>
      </c>
      <c r="E58" s="240">
        <f t="shared" si="6"/>
        <v>0</v>
      </c>
      <c r="F58" s="239">
        <v>0</v>
      </c>
      <c r="G58" s="99">
        <f t="shared" si="25"/>
        <v>0</v>
      </c>
      <c r="H58" s="301"/>
      <c r="I58" s="131">
        <v>0</v>
      </c>
      <c r="J58" s="291" t="str">
        <f t="shared" si="17"/>
        <v/>
      </c>
      <c r="K58" s="240">
        <v>0</v>
      </c>
      <c r="L58" s="243">
        <f t="shared" si="22"/>
        <v>0</v>
      </c>
      <c r="M58" s="131" t="str">
        <f t="shared" si="23"/>
        <v/>
      </c>
      <c r="N58" s="74" t="str">
        <f t="shared" si="26"/>
        <v/>
      </c>
      <c r="O58" s="99" t="str">
        <f t="shared" si="15"/>
        <v/>
      </c>
    </row>
    <row r="59" spans="1:17" s="1" customFormat="1" ht="15.75" x14ac:dyDescent="0.2">
      <c r="A59" s="101">
        <f t="shared" si="5"/>
        <v>1.1830000000000001</v>
      </c>
      <c r="B59" s="210" t="s">
        <v>32</v>
      </c>
      <c r="C59" s="206">
        <v>1.5740799999999999</v>
      </c>
      <c r="D59" s="165">
        <v>1.1830000000000001</v>
      </c>
      <c r="E59" s="240">
        <f t="shared" si="6"/>
        <v>75.155011181134384</v>
      </c>
      <c r="F59" s="239">
        <v>0.50700000000000001</v>
      </c>
      <c r="G59" s="99">
        <f t="shared" si="25"/>
        <v>0.67600000000000005</v>
      </c>
      <c r="H59" s="301">
        <v>1</v>
      </c>
      <c r="I59" s="131">
        <v>2.0720000000000001</v>
      </c>
      <c r="J59" s="291">
        <f t="shared" si="17"/>
        <v>207.20000000000002</v>
      </c>
      <c r="K59" s="240">
        <v>0.41899999999999998</v>
      </c>
      <c r="L59" s="243">
        <f t="shared" si="22"/>
        <v>1.653</v>
      </c>
      <c r="M59" s="131">
        <f t="shared" si="23"/>
        <v>17.514792899408285</v>
      </c>
      <c r="N59" s="74">
        <f t="shared" si="26"/>
        <v>8.2642998027613412</v>
      </c>
      <c r="O59" s="99">
        <f t="shared" si="15"/>
        <v>9.2504930966469434</v>
      </c>
    </row>
    <row r="60" spans="1:17" s="1" customFormat="1" ht="15" hidden="1" customHeight="1" x14ac:dyDescent="0.2">
      <c r="A60" s="101" t="str">
        <f t="shared" si="5"/>
        <v>x</v>
      </c>
      <c r="B60" s="210" t="s">
        <v>60</v>
      </c>
      <c r="C60" s="206"/>
      <c r="D60" s="165">
        <v>0</v>
      </c>
      <c r="E60" s="240">
        <f t="shared" si="6"/>
        <v>0</v>
      </c>
      <c r="F60" s="239">
        <v>0</v>
      </c>
      <c r="G60" s="99">
        <f t="shared" si="25"/>
        <v>0</v>
      </c>
      <c r="H60" s="301"/>
      <c r="I60" s="131">
        <v>0</v>
      </c>
      <c r="J60" s="291" t="str">
        <f t="shared" si="17"/>
        <v/>
      </c>
      <c r="K60" s="240">
        <v>0</v>
      </c>
      <c r="L60" s="243">
        <f t="shared" si="22"/>
        <v>0</v>
      </c>
      <c r="M60" s="131" t="str">
        <f t="shared" si="23"/>
        <v/>
      </c>
      <c r="N60" s="74" t="str">
        <f t="shared" si="26"/>
        <v/>
      </c>
      <c r="O60" s="99" t="str">
        <f t="shared" si="15"/>
        <v/>
      </c>
    </row>
    <row r="61" spans="1:17" s="1" customFormat="1" ht="15" hidden="1" customHeight="1" x14ac:dyDescent="0.2">
      <c r="A61" s="101" t="str">
        <f t="shared" si="5"/>
        <v>x</v>
      </c>
      <c r="B61" s="210" t="s">
        <v>33</v>
      </c>
      <c r="C61" s="206"/>
      <c r="D61" s="165">
        <v>0</v>
      </c>
      <c r="E61" s="240">
        <f t="shared" si="6"/>
        <v>0</v>
      </c>
      <c r="F61" s="239">
        <v>0</v>
      </c>
      <c r="G61" s="99">
        <f t="shared" si="25"/>
        <v>0</v>
      </c>
      <c r="H61" s="301">
        <v>0</v>
      </c>
      <c r="I61" s="131">
        <v>0</v>
      </c>
      <c r="J61" s="291" t="str">
        <f t="shared" si="17"/>
        <v/>
      </c>
      <c r="K61" s="240">
        <v>0</v>
      </c>
      <c r="L61" s="243">
        <f t="shared" si="22"/>
        <v>0</v>
      </c>
      <c r="M61" s="131" t="str">
        <f t="shared" si="23"/>
        <v/>
      </c>
      <c r="N61" s="74" t="str">
        <f t="shared" si="26"/>
        <v/>
      </c>
      <c r="O61" s="99" t="str">
        <f t="shared" si="15"/>
        <v/>
      </c>
    </row>
    <row r="62" spans="1:17" s="1" customFormat="1" ht="15.75" x14ac:dyDescent="0.2">
      <c r="A62" s="101">
        <f t="shared" si="5"/>
        <v>1.524</v>
      </c>
      <c r="B62" s="210" t="s">
        <v>95</v>
      </c>
      <c r="C62" s="206">
        <v>1.5489999999999999</v>
      </c>
      <c r="D62" s="165">
        <v>1.524</v>
      </c>
      <c r="E62" s="240">
        <f t="shared" si="6"/>
        <v>98.386055519690132</v>
      </c>
      <c r="F62" s="239">
        <v>0.22600000000000001</v>
      </c>
      <c r="G62" s="99">
        <f t="shared" si="25"/>
        <v>1.298</v>
      </c>
      <c r="H62" s="301">
        <v>1.1000000000000001</v>
      </c>
      <c r="I62" s="131">
        <v>2.3559999999999999</v>
      </c>
      <c r="J62" s="291">
        <f t="shared" si="17"/>
        <v>214.18181818181816</v>
      </c>
      <c r="K62" s="240">
        <v>0.27500000000000002</v>
      </c>
      <c r="L62" s="243">
        <f t="shared" si="22"/>
        <v>2.081</v>
      </c>
      <c r="M62" s="131">
        <f t="shared" si="23"/>
        <v>15.459317585301838</v>
      </c>
      <c r="N62" s="74">
        <f t="shared" si="26"/>
        <v>12.168141592920353</v>
      </c>
      <c r="O62" s="99">
        <f t="shared" si="15"/>
        <v>3.2911759923814845</v>
      </c>
    </row>
    <row r="63" spans="1:17" s="1" customFormat="1" ht="15.75" x14ac:dyDescent="0.2">
      <c r="A63" s="101">
        <f t="shared" si="5"/>
        <v>2.52</v>
      </c>
      <c r="B63" s="210" t="s">
        <v>34</v>
      </c>
      <c r="C63" s="206">
        <v>3.0230000000000001</v>
      </c>
      <c r="D63" s="165">
        <v>2.52</v>
      </c>
      <c r="E63" s="240">
        <f t="shared" si="6"/>
        <v>83.360899768441939</v>
      </c>
      <c r="F63" s="239">
        <v>2.98</v>
      </c>
      <c r="G63" s="99">
        <f t="shared" si="25"/>
        <v>-0.45999999999999996</v>
      </c>
      <c r="H63" s="301">
        <v>2.1</v>
      </c>
      <c r="I63" s="131">
        <v>1.653</v>
      </c>
      <c r="J63" s="291">
        <f t="shared" si="17"/>
        <v>78.714285714285708</v>
      </c>
      <c r="K63" s="240">
        <v>4.3239999999999998</v>
      </c>
      <c r="L63" s="243">
        <f t="shared" si="22"/>
        <v>-2.6709999999999998</v>
      </c>
      <c r="M63" s="131">
        <f t="shared" si="23"/>
        <v>6.5595238095238093</v>
      </c>
      <c r="N63" s="74">
        <f t="shared" si="26"/>
        <v>14.510067114093959</v>
      </c>
      <c r="O63" s="99">
        <f t="shared" si="15"/>
        <v>-7.9505433045701492</v>
      </c>
    </row>
    <row r="64" spans="1:17" s="1" customFormat="1" ht="15.75" x14ac:dyDescent="0.2">
      <c r="A64" s="101">
        <f t="shared" si="5"/>
        <v>74.7</v>
      </c>
      <c r="B64" s="210" t="s">
        <v>35</v>
      </c>
      <c r="C64" s="206">
        <v>94.09272</v>
      </c>
      <c r="D64" s="165">
        <v>74.7</v>
      </c>
      <c r="E64" s="240">
        <f t="shared" si="6"/>
        <v>79.389776382274846</v>
      </c>
      <c r="F64" s="239">
        <v>53.3</v>
      </c>
      <c r="G64" s="99">
        <f t="shared" si="25"/>
        <v>21.400000000000006</v>
      </c>
      <c r="H64" s="301">
        <v>71</v>
      </c>
      <c r="I64" s="131">
        <v>118.4</v>
      </c>
      <c r="J64" s="291">
        <f t="shared" si="17"/>
        <v>166.7605633802817</v>
      </c>
      <c r="K64" s="240">
        <v>106.4</v>
      </c>
      <c r="L64" s="243">
        <f t="shared" si="22"/>
        <v>12</v>
      </c>
      <c r="M64" s="131">
        <f t="shared" si="23"/>
        <v>15.850066934404284</v>
      </c>
      <c r="N64" s="74">
        <f t="shared" si="26"/>
        <v>19.962476547842403</v>
      </c>
      <c r="O64" s="99">
        <f t="shared" si="15"/>
        <v>-4.1124096134381194</v>
      </c>
    </row>
    <row r="65" spans="1:15" s="1" customFormat="1" ht="15.75" x14ac:dyDescent="0.2">
      <c r="A65" s="101">
        <f t="shared" si="5"/>
        <v>36.6</v>
      </c>
      <c r="B65" s="205" t="s">
        <v>36</v>
      </c>
      <c r="C65" s="206">
        <v>43.200249999999997</v>
      </c>
      <c r="D65" s="165">
        <v>36.6</v>
      </c>
      <c r="E65" s="240">
        <f t="shared" si="6"/>
        <v>84.721731934421683</v>
      </c>
      <c r="F65" s="239">
        <v>36.799999999999997</v>
      </c>
      <c r="G65" s="99">
        <f t="shared" si="25"/>
        <v>-0.19999999999999574</v>
      </c>
      <c r="H65" s="301">
        <v>62</v>
      </c>
      <c r="I65" s="131">
        <v>64.8</v>
      </c>
      <c r="J65" s="291">
        <f t="shared" si="17"/>
        <v>104.51612903225806</v>
      </c>
      <c r="K65" s="240">
        <v>59.5</v>
      </c>
      <c r="L65" s="243">
        <f t="shared" si="22"/>
        <v>5.2999999999999972</v>
      </c>
      <c r="M65" s="131">
        <f t="shared" si="23"/>
        <v>17.704918032786882</v>
      </c>
      <c r="N65" s="74">
        <f t="shared" si="26"/>
        <v>16.168478260869566</v>
      </c>
      <c r="O65" s="99">
        <f t="shared" si="15"/>
        <v>1.5364397719173155</v>
      </c>
    </row>
    <row r="66" spans="1:15" s="1" customFormat="1" ht="15.75" x14ac:dyDescent="0.2">
      <c r="A66" s="101">
        <f t="shared" si="5"/>
        <v>25.035</v>
      </c>
      <c r="B66" s="210" t="s">
        <v>37</v>
      </c>
      <c r="C66" s="206">
        <v>36.988999999999997</v>
      </c>
      <c r="D66" s="165">
        <v>25.035</v>
      </c>
      <c r="E66" s="240">
        <f t="shared" si="6"/>
        <v>67.682283922247152</v>
      </c>
      <c r="F66" s="239">
        <v>27.751000000000001</v>
      </c>
      <c r="G66" s="99">
        <f t="shared" si="25"/>
        <v>-2.7160000000000011</v>
      </c>
      <c r="H66" s="301">
        <v>54.4</v>
      </c>
      <c r="I66" s="131">
        <v>41.198999999999998</v>
      </c>
      <c r="J66" s="291">
        <f t="shared" si="17"/>
        <v>75.733455882352942</v>
      </c>
      <c r="K66" s="240">
        <v>47.826000000000001</v>
      </c>
      <c r="L66" s="243">
        <f t="shared" si="22"/>
        <v>-6.6270000000000024</v>
      </c>
      <c r="M66" s="131">
        <f t="shared" si="23"/>
        <v>16.456560814859195</v>
      </c>
      <c r="N66" s="74">
        <f t="shared" si="26"/>
        <v>17.233973550502682</v>
      </c>
      <c r="O66" s="99">
        <f t="shared" si="15"/>
        <v>-0.77741273564348745</v>
      </c>
    </row>
    <row r="67" spans="1:15" s="1" customFormat="1" ht="15.75" x14ac:dyDescent="0.2">
      <c r="A67" s="101">
        <f t="shared" si="5"/>
        <v>24.109000000000002</v>
      </c>
      <c r="B67" s="210" t="s">
        <v>38</v>
      </c>
      <c r="C67" s="206">
        <v>24.109000000000002</v>
      </c>
      <c r="D67" s="165">
        <v>24.109000000000002</v>
      </c>
      <c r="E67" s="240">
        <f t="shared" si="6"/>
        <v>100</v>
      </c>
      <c r="F67" s="239">
        <v>13.547000000000001</v>
      </c>
      <c r="G67" s="99">
        <f t="shared" si="25"/>
        <v>10.562000000000001</v>
      </c>
      <c r="H67" s="301">
        <v>23.262</v>
      </c>
      <c r="I67" s="131">
        <v>32.494</v>
      </c>
      <c r="J67" s="291">
        <f t="shared" si="17"/>
        <v>139.68704324649644</v>
      </c>
      <c r="K67" s="240">
        <v>15.488</v>
      </c>
      <c r="L67" s="243">
        <f t="shared" si="22"/>
        <v>17.006</v>
      </c>
      <c r="M67" s="131">
        <f t="shared" si="23"/>
        <v>13.477954290928697</v>
      </c>
      <c r="N67" s="74">
        <f t="shared" si="26"/>
        <v>11.432789547501292</v>
      </c>
      <c r="O67" s="99">
        <f t="shared" si="15"/>
        <v>2.0451647434274047</v>
      </c>
    </row>
    <row r="68" spans="1:15" s="13" customFormat="1" ht="15.75" x14ac:dyDescent="0.25">
      <c r="A68" s="101">
        <f t="shared" si="5"/>
        <v>8.9480000000000004</v>
      </c>
      <c r="B68" s="211" t="s">
        <v>138</v>
      </c>
      <c r="C68" s="209">
        <v>9.4479000000000006</v>
      </c>
      <c r="D68" s="132">
        <f>SUM(D69:D74)</f>
        <v>8.9480000000000004</v>
      </c>
      <c r="E68" s="241">
        <f t="shared" si="6"/>
        <v>94.708877104965126</v>
      </c>
      <c r="F68" s="229">
        <f>SUM(F69:F74)</f>
        <v>6.423</v>
      </c>
      <c r="G68" s="25">
        <f>D68-F68</f>
        <v>2.5250000000000004</v>
      </c>
      <c r="H68" s="302">
        <v>6.84</v>
      </c>
      <c r="I68" s="132">
        <f>SUM(I69:I74)</f>
        <v>9.0440000000000005</v>
      </c>
      <c r="J68" s="340">
        <f t="shared" si="17"/>
        <v>132.22222222222223</v>
      </c>
      <c r="K68" s="241">
        <f>SUM(K69:K74)</f>
        <v>9.1969999999999992</v>
      </c>
      <c r="L68" s="146">
        <f>I68-K68</f>
        <v>-0.15299999999999869</v>
      </c>
      <c r="M68" s="24">
        <f>IF(D68&gt;0,I68/D68*10,"")</f>
        <v>10.107286544479212</v>
      </c>
      <c r="N68" s="21">
        <f>IF(F68&gt;0,K68/F68*10,"")</f>
        <v>14.318854118013389</v>
      </c>
      <c r="O68" s="140">
        <f t="shared" si="15"/>
        <v>-4.2115675735341771</v>
      </c>
    </row>
    <row r="69" spans="1:15" s="1" customFormat="1" ht="15.75" x14ac:dyDescent="0.2">
      <c r="A69" s="101">
        <f t="shared" si="5"/>
        <v>4.048</v>
      </c>
      <c r="B69" s="210" t="s">
        <v>96</v>
      </c>
      <c r="C69" s="206">
        <v>4.0479000000000003</v>
      </c>
      <c r="D69" s="165">
        <v>4.048</v>
      </c>
      <c r="E69" s="240">
        <f t="shared" si="6"/>
        <v>100.00247041675929</v>
      </c>
      <c r="F69" s="239">
        <v>1.5229999999999999</v>
      </c>
      <c r="G69" s="99">
        <f t="shared" ref="G69:G74" si="27">IFERROR(D69-F69,"")</f>
        <v>2.5250000000000004</v>
      </c>
      <c r="H69" s="301">
        <v>3.04</v>
      </c>
      <c r="I69" s="131">
        <v>4.274</v>
      </c>
      <c r="J69" s="291">
        <f t="shared" ref="J69:J100" si="28">IFERROR(I69/H69*100,"")</f>
        <v>140.59210526315789</v>
      </c>
      <c r="K69" s="240">
        <v>1.597</v>
      </c>
      <c r="L69" s="243">
        <f t="shared" ref="L69:L74" si="29">IFERROR(I69-K69,"")</f>
        <v>2.677</v>
      </c>
      <c r="M69" s="131">
        <f t="shared" ref="M69:M74" si="30">IFERROR(IF(D69&gt;0,I69/D69*10,""),"")</f>
        <v>10.558300395256916</v>
      </c>
      <c r="N69" s="74">
        <f t="shared" ref="N69:N74" si="31">IFERROR(IF(F69&gt;0,K69/F69*10,""),"")</f>
        <v>10.485883125410375</v>
      </c>
      <c r="O69" s="99">
        <f t="shared" si="15"/>
        <v>7.2417269846541288E-2</v>
      </c>
    </row>
    <row r="70" spans="1:15" s="1" customFormat="1" ht="15" hidden="1" customHeight="1" x14ac:dyDescent="0.2">
      <c r="A70" s="101" t="str">
        <f t="shared" ref="A70:A101" si="32">IF(OR(D70="",D70=0),"x",D70)</f>
        <v>x</v>
      </c>
      <c r="B70" s="212" t="s">
        <v>39</v>
      </c>
      <c r="C70" s="206">
        <v>0.08</v>
      </c>
      <c r="D70" s="165">
        <v>0</v>
      </c>
      <c r="E70" s="240">
        <f t="shared" ref="E70:E101" si="33">IFERROR(D70/C70*100,0)</f>
        <v>0</v>
      </c>
      <c r="F70" s="239">
        <v>0</v>
      </c>
      <c r="G70" s="99">
        <f t="shared" si="27"/>
        <v>0</v>
      </c>
      <c r="H70" s="301"/>
      <c r="I70" s="131">
        <v>0</v>
      </c>
      <c r="J70" s="291" t="str">
        <f t="shared" si="28"/>
        <v/>
      </c>
      <c r="K70" s="240">
        <v>0</v>
      </c>
      <c r="L70" s="243">
        <f t="shared" si="29"/>
        <v>0</v>
      </c>
      <c r="M70" s="131" t="str">
        <f t="shared" si="30"/>
        <v/>
      </c>
      <c r="N70" s="74" t="str">
        <f t="shared" si="31"/>
        <v/>
      </c>
      <c r="O70" s="99" t="str">
        <f t="shared" si="15"/>
        <v/>
      </c>
    </row>
    <row r="71" spans="1:15" s="1" customFormat="1" ht="15" hidden="1" customHeight="1" x14ac:dyDescent="0.2">
      <c r="A71" s="101" t="str">
        <f t="shared" si="32"/>
        <v>x</v>
      </c>
      <c r="B71" s="210" t="s">
        <v>40</v>
      </c>
      <c r="C71" s="206"/>
      <c r="D71" s="165">
        <v>0</v>
      </c>
      <c r="E71" s="240">
        <f t="shared" si="33"/>
        <v>0</v>
      </c>
      <c r="F71" s="239">
        <v>0</v>
      </c>
      <c r="G71" s="99">
        <f t="shared" si="27"/>
        <v>0</v>
      </c>
      <c r="H71" s="301"/>
      <c r="I71" s="131">
        <v>0</v>
      </c>
      <c r="J71" s="291" t="str">
        <f t="shared" si="28"/>
        <v/>
      </c>
      <c r="K71" s="240">
        <v>0</v>
      </c>
      <c r="L71" s="243">
        <f t="shared" si="29"/>
        <v>0</v>
      </c>
      <c r="M71" s="131" t="str">
        <f t="shared" si="30"/>
        <v/>
      </c>
      <c r="N71" s="74" t="str">
        <f t="shared" si="31"/>
        <v/>
      </c>
      <c r="O71" s="99" t="str">
        <f t="shared" si="15"/>
        <v/>
      </c>
    </row>
    <row r="72" spans="1:15" s="1" customFormat="1" ht="15" hidden="1" customHeight="1" x14ac:dyDescent="0.2">
      <c r="A72" s="101" t="str">
        <f t="shared" si="32"/>
        <v>x</v>
      </c>
      <c r="B72" s="210" t="s">
        <v>136</v>
      </c>
      <c r="C72" s="206"/>
      <c r="D72" s="165" t="s">
        <v>136</v>
      </c>
      <c r="E72" s="240">
        <f t="shared" si="33"/>
        <v>0</v>
      </c>
      <c r="F72" s="239" t="s">
        <v>136</v>
      </c>
      <c r="G72" s="99" t="str">
        <f t="shared" si="27"/>
        <v/>
      </c>
      <c r="H72" s="301"/>
      <c r="I72" s="131" t="s">
        <v>136</v>
      </c>
      <c r="J72" s="291" t="str">
        <f t="shared" si="28"/>
        <v/>
      </c>
      <c r="K72" s="240" t="s">
        <v>136</v>
      </c>
      <c r="L72" s="243" t="str">
        <f t="shared" si="29"/>
        <v/>
      </c>
      <c r="M72" s="131" t="str">
        <f t="shared" si="30"/>
        <v/>
      </c>
      <c r="N72" s="74" t="str">
        <f t="shared" si="31"/>
        <v/>
      </c>
      <c r="O72" s="99" t="str">
        <f t="shared" si="15"/>
        <v/>
      </c>
    </row>
    <row r="73" spans="1:15" s="1" customFormat="1" ht="15" hidden="1" customHeight="1" x14ac:dyDescent="0.2">
      <c r="A73" s="101" t="str">
        <f t="shared" si="32"/>
        <v>x</v>
      </c>
      <c r="B73" s="210" t="s">
        <v>136</v>
      </c>
      <c r="C73" s="206"/>
      <c r="D73" s="165" t="s">
        <v>136</v>
      </c>
      <c r="E73" s="240">
        <f t="shared" si="33"/>
        <v>0</v>
      </c>
      <c r="F73" s="239" t="s">
        <v>136</v>
      </c>
      <c r="G73" s="99" t="str">
        <f t="shared" si="27"/>
        <v/>
      </c>
      <c r="H73" s="301"/>
      <c r="I73" s="131" t="s">
        <v>136</v>
      </c>
      <c r="J73" s="291" t="str">
        <f t="shared" si="28"/>
        <v/>
      </c>
      <c r="K73" s="240" t="s">
        <v>136</v>
      </c>
      <c r="L73" s="243" t="str">
        <f t="shared" si="29"/>
        <v/>
      </c>
      <c r="M73" s="131" t="str">
        <f t="shared" si="30"/>
        <v/>
      </c>
      <c r="N73" s="74" t="str">
        <f t="shared" si="31"/>
        <v/>
      </c>
      <c r="O73" s="99" t="str">
        <f t="shared" si="15"/>
        <v/>
      </c>
    </row>
    <row r="74" spans="1:15" s="1" customFormat="1" ht="15.75" x14ac:dyDescent="0.2">
      <c r="A74" s="101">
        <f t="shared" si="32"/>
        <v>4.9000000000000004</v>
      </c>
      <c r="B74" s="210" t="s">
        <v>41</v>
      </c>
      <c r="C74" s="206">
        <v>5.32</v>
      </c>
      <c r="D74" s="165">
        <v>4.9000000000000004</v>
      </c>
      <c r="E74" s="240">
        <f t="shared" si="33"/>
        <v>92.10526315789474</v>
      </c>
      <c r="F74" s="239">
        <v>4.9000000000000004</v>
      </c>
      <c r="G74" s="99">
        <f t="shared" si="27"/>
        <v>0</v>
      </c>
      <c r="H74" s="301">
        <v>3.8</v>
      </c>
      <c r="I74" s="131">
        <v>4.7699999999999996</v>
      </c>
      <c r="J74" s="291">
        <f t="shared" si="28"/>
        <v>125.52631578947368</v>
      </c>
      <c r="K74" s="240">
        <v>7.6</v>
      </c>
      <c r="L74" s="243">
        <f t="shared" si="29"/>
        <v>-2.83</v>
      </c>
      <c r="M74" s="131">
        <f t="shared" si="30"/>
        <v>9.7346938775510186</v>
      </c>
      <c r="N74" s="74">
        <f t="shared" si="31"/>
        <v>15.510204081632651</v>
      </c>
      <c r="O74" s="99">
        <f t="shared" si="15"/>
        <v>-5.7755102040816322</v>
      </c>
    </row>
    <row r="75" spans="1:15" s="13" customFormat="1" ht="15.75" x14ac:dyDescent="0.25">
      <c r="A75" s="101">
        <f t="shared" si="32"/>
        <v>181.69799999999998</v>
      </c>
      <c r="B75" s="208" t="s">
        <v>42</v>
      </c>
      <c r="C75" s="209">
        <v>186.81155999999999</v>
      </c>
      <c r="D75" s="228">
        <f>SUM(D76:D88)</f>
        <v>181.69799999999998</v>
      </c>
      <c r="E75" s="241">
        <f t="shared" si="33"/>
        <v>97.262717574865277</v>
      </c>
      <c r="F75" s="24">
        <f>SUM(F76:F88)</f>
        <v>172.57399999999998</v>
      </c>
      <c r="G75" s="140">
        <f>D75-F75</f>
        <v>9.1239999999999952</v>
      </c>
      <c r="H75" s="237">
        <v>196.83805600000002</v>
      </c>
      <c r="I75" s="132">
        <f>SUM(I76:I88)</f>
        <v>246.73000000000002</v>
      </c>
      <c r="J75" s="241">
        <f t="shared" si="28"/>
        <v>125.34669616936269</v>
      </c>
      <c r="K75" s="241">
        <f>SUM(K76:K88)</f>
        <v>256.77500000000003</v>
      </c>
      <c r="L75" s="146">
        <f>I75-K75</f>
        <v>-10.045000000000016</v>
      </c>
      <c r="M75" s="24">
        <f>IF(D75&gt;0,I75/D75*10,"")</f>
        <v>13.579125802155227</v>
      </c>
      <c r="N75" s="21">
        <f>IF(F75&gt;0,K75/F75*10,"")</f>
        <v>14.879124317684012</v>
      </c>
      <c r="O75" s="140">
        <f t="shared" si="15"/>
        <v>-1.2999985155287845</v>
      </c>
    </row>
    <row r="76" spans="1:15" s="1" customFormat="1" ht="15" hidden="1" customHeight="1" x14ac:dyDescent="0.2">
      <c r="A76" s="101" t="str">
        <f t="shared" si="32"/>
        <v>x</v>
      </c>
      <c r="B76" s="210" t="s">
        <v>139</v>
      </c>
      <c r="C76" s="206"/>
      <c r="D76" s="165">
        <v>0</v>
      </c>
      <c r="E76" s="240">
        <f t="shared" si="33"/>
        <v>0</v>
      </c>
      <c r="F76" s="239">
        <v>0</v>
      </c>
      <c r="G76" s="99">
        <f t="shared" ref="G76:G88" si="34">IFERROR(D76-F76,"")</f>
        <v>0</v>
      </c>
      <c r="H76" s="301"/>
      <c r="I76" s="131">
        <v>0</v>
      </c>
      <c r="J76" s="291" t="str">
        <f t="shared" si="28"/>
        <v/>
      </c>
      <c r="K76" s="240">
        <v>0</v>
      </c>
      <c r="L76" s="243">
        <f t="shared" ref="L76:L88" si="35">IFERROR(I76-K76,"")</f>
        <v>0</v>
      </c>
      <c r="M76" s="131" t="str">
        <f t="shared" ref="M76:M88" si="36">IFERROR(IF(D76&gt;0,I76/D76*10,""),"")</f>
        <v/>
      </c>
      <c r="N76" s="74" t="str">
        <f t="shared" ref="N76:N88" si="37">IFERROR(IF(F76&gt;0,K76/F76*10,""),"")</f>
        <v/>
      </c>
      <c r="O76" s="99" t="str">
        <f t="shared" si="15"/>
        <v/>
      </c>
    </row>
    <row r="77" spans="1:15" s="1" customFormat="1" ht="15" hidden="1" customHeight="1" x14ac:dyDescent="0.2">
      <c r="A77" s="101" t="str">
        <f t="shared" si="32"/>
        <v>x</v>
      </c>
      <c r="B77" s="210" t="s">
        <v>140</v>
      </c>
      <c r="C77" s="206"/>
      <c r="D77" s="165">
        <v>0</v>
      </c>
      <c r="E77" s="240">
        <f t="shared" si="33"/>
        <v>0</v>
      </c>
      <c r="F77" s="239">
        <v>0</v>
      </c>
      <c r="G77" s="99">
        <f t="shared" si="34"/>
        <v>0</v>
      </c>
      <c r="H77" s="301"/>
      <c r="I77" s="131">
        <v>0</v>
      </c>
      <c r="J77" s="291" t="str">
        <f t="shared" si="28"/>
        <v/>
      </c>
      <c r="K77" s="240">
        <v>0</v>
      </c>
      <c r="L77" s="243">
        <f t="shared" si="35"/>
        <v>0</v>
      </c>
      <c r="M77" s="131" t="str">
        <f t="shared" si="36"/>
        <v/>
      </c>
      <c r="N77" s="74" t="str">
        <f t="shared" si="37"/>
        <v/>
      </c>
      <c r="O77" s="99" t="str">
        <f t="shared" si="15"/>
        <v/>
      </c>
    </row>
    <row r="78" spans="1:15" s="1" customFormat="1" ht="15.75" hidden="1" x14ac:dyDescent="0.2">
      <c r="A78" s="101" t="str">
        <f t="shared" si="32"/>
        <v>x</v>
      </c>
      <c r="B78" s="210" t="s">
        <v>141</v>
      </c>
      <c r="C78" s="206"/>
      <c r="D78" s="165">
        <v>0</v>
      </c>
      <c r="E78" s="240">
        <f t="shared" si="33"/>
        <v>0</v>
      </c>
      <c r="F78" s="239">
        <v>0</v>
      </c>
      <c r="G78" s="99">
        <f t="shared" si="34"/>
        <v>0</v>
      </c>
      <c r="H78" s="301"/>
      <c r="I78" s="131">
        <v>0</v>
      </c>
      <c r="J78" s="291" t="str">
        <f t="shared" si="28"/>
        <v/>
      </c>
      <c r="K78" s="240">
        <v>0</v>
      </c>
      <c r="L78" s="243">
        <f t="shared" si="35"/>
        <v>0</v>
      </c>
      <c r="M78" s="131" t="str">
        <f t="shared" si="36"/>
        <v/>
      </c>
      <c r="N78" s="74" t="str">
        <f t="shared" si="37"/>
        <v/>
      </c>
      <c r="O78" s="99" t="str">
        <f t="shared" si="15"/>
        <v/>
      </c>
    </row>
    <row r="79" spans="1:15" s="1" customFormat="1" ht="15.75" x14ac:dyDescent="0.2">
      <c r="A79" s="101">
        <f t="shared" si="32"/>
        <v>139.27799999999999</v>
      </c>
      <c r="B79" s="210" t="s">
        <v>43</v>
      </c>
      <c r="C79" s="206">
        <v>139.27759</v>
      </c>
      <c r="D79" s="165">
        <v>139.27799999999999</v>
      </c>
      <c r="E79" s="240">
        <f t="shared" si="33"/>
        <v>100.00029437614477</v>
      </c>
      <c r="F79" s="239">
        <v>133.98699999999999</v>
      </c>
      <c r="G79" s="99">
        <f t="shared" si="34"/>
        <v>5.2909999999999968</v>
      </c>
      <c r="H79" s="301">
        <v>148.19999999999999</v>
      </c>
      <c r="I79" s="131">
        <v>200.9</v>
      </c>
      <c r="J79" s="291">
        <f t="shared" si="28"/>
        <v>135.56005398110662</v>
      </c>
      <c r="K79" s="240">
        <v>204.8</v>
      </c>
      <c r="L79" s="243">
        <f t="shared" si="35"/>
        <v>-3.9000000000000057</v>
      </c>
      <c r="M79" s="131">
        <f t="shared" si="36"/>
        <v>14.42438863280633</v>
      </c>
      <c r="N79" s="74">
        <f t="shared" si="37"/>
        <v>15.285064968989531</v>
      </c>
      <c r="O79" s="99">
        <f t="shared" si="15"/>
        <v>-0.86067633618320016</v>
      </c>
    </row>
    <row r="80" spans="1:15" s="1" customFormat="1" ht="15.75" x14ac:dyDescent="0.2">
      <c r="A80" s="101">
        <f t="shared" si="32"/>
        <v>9.4600000000000009</v>
      </c>
      <c r="B80" s="210" t="s">
        <v>44</v>
      </c>
      <c r="C80" s="206">
        <v>14.0655</v>
      </c>
      <c r="D80" s="165">
        <v>9.4600000000000009</v>
      </c>
      <c r="E80" s="240">
        <f t="shared" si="33"/>
        <v>67.256763001670762</v>
      </c>
      <c r="F80" s="239">
        <v>8.1929999999999996</v>
      </c>
      <c r="G80" s="99">
        <f t="shared" si="34"/>
        <v>1.2670000000000012</v>
      </c>
      <c r="H80" s="301">
        <v>12.145055999999999</v>
      </c>
      <c r="I80" s="131">
        <v>4.9429999999999996</v>
      </c>
      <c r="J80" s="291">
        <f t="shared" si="28"/>
        <v>40.699688828112443</v>
      </c>
      <c r="K80" s="240">
        <v>7.6319999999999997</v>
      </c>
      <c r="L80" s="243">
        <f t="shared" si="35"/>
        <v>-2.6890000000000001</v>
      </c>
      <c r="M80" s="131">
        <f t="shared" si="36"/>
        <v>5.2251585623678647</v>
      </c>
      <c r="N80" s="74">
        <f t="shared" si="37"/>
        <v>9.3152691321860122</v>
      </c>
      <c r="O80" s="99">
        <f t="shared" si="15"/>
        <v>-4.0901105698181475</v>
      </c>
    </row>
    <row r="81" spans="1:15" s="1" customFormat="1" ht="15" hidden="1" customHeight="1" x14ac:dyDescent="0.2">
      <c r="A81" s="101" t="str">
        <f t="shared" si="32"/>
        <v>x</v>
      </c>
      <c r="B81" s="210" t="s">
        <v>136</v>
      </c>
      <c r="C81" s="206"/>
      <c r="D81" s="165" t="s">
        <v>136</v>
      </c>
      <c r="E81" s="240">
        <f t="shared" si="33"/>
        <v>0</v>
      </c>
      <c r="F81" s="239" t="s">
        <v>136</v>
      </c>
      <c r="G81" s="99" t="str">
        <f t="shared" si="34"/>
        <v/>
      </c>
      <c r="H81" s="301"/>
      <c r="I81" s="131" t="s">
        <v>136</v>
      </c>
      <c r="J81" s="291" t="str">
        <f t="shared" si="28"/>
        <v/>
      </c>
      <c r="K81" s="240" t="s">
        <v>136</v>
      </c>
      <c r="L81" s="243" t="str">
        <f t="shared" si="35"/>
        <v/>
      </c>
      <c r="M81" s="131" t="str">
        <f t="shared" si="36"/>
        <v/>
      </c>
      <c r="N81" s="74" t="str">
        <f t="shared" si="37"/>
        <v/>
      </c>
      <c r="O81" s="99" t="str">
        <f t="shared" si="15"/>
        <v/>
      </c>
    </row>
    <row r="82" spans="1:15" s="1" customFormat="1" ht="15" hidden="1" customHeight="1" x14ac:dyDescent="0.2">
      <c r="A82" s="101" t="str">
        <f t="shared" si="32"/>
        <v>x</v>
      </c>
      <c r="B82" s="210" t="s">
        <v>136</v>
      </c>
      <c r="C82" s="206"/>
      <c r="D82" s="165" t="s">
        <v>136</v>
      </c>
      <c r="E82" s="240">
        <f t="shared" si="33"/>
        <v>0</v>
      </c>
      <c r="F82" s="239" t="s">
        <v>136</v>
      </c>
      <c r="G82" s="99" t="str">
        <f t="shared" si="34"/>
        <v/>
      </c>
      <c r="H82" s="301"/>
      <c r="I82" s="131" t="s">
        <v>136</v>
      </c>
      <c r="J82" s="291" t="str">
        <f t="shared" si="28"/>
        <v/>
      </c>
      <c r="K82" s="240" t="s">
        <v>136</v>
      </c>
      <c r="L82" s="243" t="str">
        <f t="shared" si="35"/>
        <v/>
      </c>
      <c r="M82" s="131" t="str">
        <f t="shared" si="36"/>
        <v/>
      </c>
      <c r="N82" s="74" t="str">
        <f t="shared" si="37"/>
        <v/>
      </c>
      <c r="O82" s="99" t="str">
        <f t="shared" si="15"/>
        <v/>
      </c>
    </row>
    <row r="83" spans="1:15" s="1" customFormat="1" ht="15" hidden="1" customHeight="1" x14ac:dyDescent="0.2">
      <c r="A83" s="101" t="str">
        <f t="shared" si="32"/>
        <v>x</v>
      </c>
      <c r="B83" s="210" t="s">
        <v>45</v>
      </c>
      <c r="C83" s="206">
        <v>0.308</v>
      </c>
      <c r="D83" s="165">
        <v>0</v>
      </c>
      <c r="E83" s="240">
        <f t="shared" si="33"/>
        <v>0</v>
      </c>
      <c r="F83" s="239">
        <v>0</v>
      </c>
      <c r="G83" s="99">
        <f t="shared" si="34"/>
        <v>0</v>
      </c>
      <c r="H83" s="301">
        <v>0.3</v>
      </c>
      <c r="I83" s="131">
        <v>0</v>
      </c>
      <c r="J83" s="291">
        <f t="shared" si="28"/>
        <v>0</v>
      </c>
      <c r="K83" s="240">
        <v>0</v>
      </c>
      <c r="L83" s="243">
        <f t="shared" si="35"/>
        <v>0</v>
      </c>
      <c r="M83" s="131" t="str">
        <f t="shared" si="36"/>
        <v/>
      </c>
      <c r="N83" s="74" t="str">
        <f t="shared" si="37"/>
        <v/>
      </c>
      <c r="O83" s="99" t="str">
        <f t="shared" si="15"/>
        <v/>
      </c>
    </row>
    <row r="84" spans="1:15" s="1" customFormat="1" ht="15" hidden="1" customHeight="1" x14ac:dyDescent="0.2">
      <c r="A84" s="101" t="str">
        <f t="shared" si="32"/>
        <v>x</v>
      </c>
      <c r="B84" s="210" t="s">
        <v>136</v>
      </c>
      <c r="C84" s="206"/>
      <c r="D84" s="165" t="s">
        <v>136</v>
      </c>
      <c r="E84" s="240">
        <f t="shared" si="33"/>
        <v>0</v>
      </c>
      <c r="F84" s="239" t="s">
        <v>136</v>
      </c>
      <c r="G84" s="99" t="str">
        <f t="shared" si="34"/>
        <v/>
      </c>
      <c r="H84" s="301"/>
      <c r="I84" s="131" t="s">
        <v>136</v>
      </c>
      <c r="J84" s="291" t="str">
        <f t="shared" si="28"/>
        <v/>
      </c>
      <c r="K84" s="240" t="s">
        <v>136</v>
      </c>
      <c r="L84" s="243" t="str">
        <f t="shared" si="35"/>
        <v/>
      </c>
      <c r="M84" s="131" t="str">
        <f t="shared" si="36"/>
        <v/>
      </c>
      <c r="N84" s="74" t="str">
        <f t="shared" si="37"/>
        <v/>
      </c>
      <c r="O84" s="99" t="str">
        <f t="shared" si="15"/>
        <v/>
      </c>
    </row>
    <row r="85" spans="1:15" s="1" customFormat="1" ht="15.75" x14ac:dyDescent="0.2">
      <c r="A85" s="101">
        <f t="shared" si="32"/>
        <v>7.0570000000000004</v>
      </c>
      <c r="B85" s="210" t="s">
        <v>46</v>
      </c>
      <c r="C85" s="206">
        <v>7.077</v>
      </c>
      <c r="D85" s="165">
        <v>7.0570000000000004</v>
      </c>
      <c r="E85" s="240">
        <f t="shared" si="33"/>
        <v>99.717394376148093</v>
      </c>
      <c r="F85" s="239">
        <v>7.423</v>
      </c>
      <c r="G85" s="99">
        <f t="shared" si="34"/>
        <v>-0.36599999999999966</v>
      </c>
      <c r="H85" s="301">
        <v>7.65</v>
      </c>
      <c r="I85" s="131">
        <v>15.252000000000001</v>
      </c>
      <c r="J85" s="291">
        <f t="shared" si="28"/>
        <v>199.37254901960785</v>
      </c>
      <c r="K85" s="240">
        <v>9.4410000000000007</v>
      </c>
      <c r="L85" s="243">
        <f t="shared" si="35"/>
        <v>5.8109999999999999</v>
      </c>
      <c r="M85" s="131">
        <f t="shared" si="36"/>
        <v>21.61258325067309</v>
      </c>
      <c r="N85" s="74">
        <f t="shared" si="37"/>
        <v>12.718577394584401</v>
      </c>
      <c r="O85" s="99">
        <f t="shared" si="15"/>
        <v>8.8940058560886897</v>
      </c>
    </row>
    <row r="86" spans="1:15" s="1" customFormat="1" ht="15.75" x14ac:dyDescent="0.2">
      <c r="A86" s="101">
        <f t="shared" si="32"/>
        <v>20.271999999999998</v>
      </c>
      <c r="B86" s="210" t="s">
        <v>47</v>
      </c>
      <c r="C86" s="206">
        <v>20.422000000000001</v>
      </c>
      <c r="D86" s="165">
        <v>20.271999999999998</v>
      </c>
      <c r="E86" s="240">
        <f t="shared" si="33"/>
        <v>99.265497992361176</v>
      </c>
      <c r="F86" s="239">
        <v>18.802</v>
      </c>
      <c r="G86" s="99">
        <f t="shared" si="34"/>
        <v>1.4699999999999989</v>
      </c>
      <c r="H86" s="301">
        <v>25</v>
      </c>
      <c r="I86" s="131">
        <v>22.713999999999999</v>
      </c>
      <c r="J86" s="291">
        <f t="shared" si="28"/>
        <v>90.855999999999995</v>
      </c>
      <c r="K86" s="240">
        <v>30.539000000000001</v>
      </c>
      <c r="L86" s="243">
        <f t="shared" si="35"/>
        <v>-7.8250000000000028</v>
      </c>
      <c r="M86" s="131">
        <f t="shared" si="36"/>
        <v>11.204617205998421</v>
      </c>
      <c r="N86" s="74">
        <f t="shared" si="37"/>
        <v>16.242421019040528</v>
      </c>
      <c r="O86" s="99">
        <f t="shared" si="15"/>
        <v>-5.0378038130421068</v>
      </c>
    </row>
    <row r="87" spans="1:15" s="1" customFormat="1" ht="15.75" x14ac:dyDescent="0.2">
      <c r="A87" s="101">
        <f t="shared" si="32"/>
        <v>5.2160000000000002</v>
      </c>
      <c r="B87" s="210" t="s">
        <v>48</v>
      </c>
      <c r="C87" s="206">
        <v>5.2464700000000004</v>
      </c>
      <c r="D87" s="165">
        <v>5.2160000000000002</v>
      </c>
      <c r="E87" s="240">
        <f t="shared" si="33"/>
        <v>99.419228547957005</v>
      </c>
      <c r="F87" s="239">
        <v>3.694</v>
      </c>
      <c r="G87" s="99">
        <f t="shared" si="34"/>
        <v>1.5220000000000002</v>
      </c>
      <c r="H87" s="301">
        <v>3</v>
      </c>
      <c r="I87" s="131">
        <v>2.625</v>
      </c>
      <c r="J87" s="291">
        <f t="shared" si="28"/>
        <v>87.5</v>
      </c>
      <c r="K87" s="240">
        <v>3.726</v>
      </c>
      <c r="L87" s="243">
        <f t="shared" si="35"/>
        <v>-1.101</v>
      </c>
      <c r="M87" s="131">
        <f t="shared" si="36"/>
        <v>5.032592024539877</v>
      </c>
      <c r="N87" s="74">
        <f t="shared" si="37"/>
        <v>10.086626962642121</v>
      </c>
      <c r="O87" s="99">
        <f t="shared" si="15"/>
        <v>-5.0540349381022445</v>
      </c>
    </row>
    <row r="88" spans="1:15" s="1" customFormat="1" ht="15" customHeight="1" x14ac:dyDescent="0.2">
      <c r="A88" s="101">
        <f t="shared" si="32"/>
        <v>0.41499999999999998</v>
      </c>
      <c r="B88" s="205" t="s">
        <v>49</v>
      </c>
      <c r="C88" s="206">
        <v>0.41499999999999998</v>
      </c>
      <c r="D88" s="165">
        <v>0.41499999999999998</v>
      </c>
      <c r="E88" s="240">
        <f t="shared" si="33"/>
        <v>100</v>
      </c>
      <c r="F88" s="239">
        <v>0.47499999999999998</v>
      </c>
      <c r="G88" s="99">
        <f t="shared" si="34"/>
        <v>-0.06</v>
      </c>
      <c r="H88" s="301">
        <v>0.54300000000000004</v>
      </c>
      <c r="I88" s="131">
        <v>0.29599999999999999</v>
      </c>
      <c r="J88" s="291">
        <f t="shared" si="28"/>
        <v>54.511970534069974</v>
      </c>
      <c r="K88" s="240">
        <v>0.63700000000000001</v>
      </c>
      <c r="L88" s="243">
        <f t="shared" si="35"/>
        <v>-0.34100000000000003</v>
      </c>
      <c r="M88" s="131">
        <f t="shared" si="36"/>
        <v>7.1325301204819276</v>
      </c>
      <c r="N88" s="74">
        <f t="shared" si="37"/>
        <v>13.410526315789475</v>
      </c>
      <c r="O88" s="99">
        <f t="shared" si="15"/>
        <v>-6.2779961953075478</v>
      </c>
    </row>
    <row r="89" spans="1:15" s="13" customFormat="1" ht="15.75" x14ac:dyDescent="0.25">
      <c r="A89" s="101">
        <f t="shared" si="32"/>
        <v>1280.588</v>
      </c>
      <c r="B89" s="208" t="s">
        <v>50</v>
      </c>
      <c r="C89" s="209">
        <v>1304.2171556000001</v>
      </c>
      <c r="D89" s="228">
        <f>SUM(D90:D101)</f>
        <v>1280.588</v>
      </c>
      <c r="E89" s="241">
        <f t="shared" si="33"/>
        <v>98.18824990159483</v>
      </c>
      <c r="F89" s="24">
        <f>SUM(F90:F101)</f>
        <v>1124.4660000000001</v>
      </c>
      <c r="G89" s="140">
        <f>D89-F89</f>
        <v>156.12199999999984</v>
      </c>
      <c r="H89" s="304">
        <v>1882.3</v>
      </c>
      <c r="I89" s="228">
        <f>SUM(I90:I101)</f>
        <v>2290.85</v>
      </c>
      <c r="J89" s="241">
        <f t="shared" si="28"/>
        <v>121.70482919832119</v>
      </c>
      <c r="K89" s="21">
        <f>SUM(K90:K101)</f>
        <v>1713.3979999999999</v>
      </c>
      <c r="L89" s="233">
        <f>SUM(L90:L101)</f>
        <v>577.452</v>
      </c>
      <c r="M89" s="24">
        <f>IF(D89&gt;0,I89/D89*10,"")</f>
        <v>17.889047843646825</v>
      </c>
      <c r="N89" s="21">
        <f>IF(F89&gt;0,K89/F89*10,"")</f>
        <v>15.237437147944</v>
      </c>
      <c r="O89" s="140">
        <f t="shared" si="15"/>
        <v>2.6516106957028249</v>
      </c>
    </row>
    <row r="90" spans="1:15" s="1" customFormat="1" ht="15" hidden="1" customHeight="1" x14ac:dyDescent="0.2">
      <c r="A90" s="101" t="str">
        <f t="shared" si="32"/>
        <v>x</v>
      </c>
      <c r="B90" s="210" t="s">
        <v>97</v>
      </c>
      <c r="C90" s="206"/>
      <c r="D90" s="165">
        <v>0</v>
      </c>
      <c r="E90" s="240">
        <f t="shared" si="33"/>
        <v>0</v>
      </c>
      <c r="F90" s="239">
        <v>0</v>
      </c>
      <c r="G90" s="99">
        <f t="shared" ref="G90:G101" si="38">IFERROR(D90-F90,"")</f>
        <v>0</v>
      </c>
      <c r="H90" s="301"/>
      <c r="I90" s="131">
        <v>0</v>
      </c>
      <c r="J90" s="291" t="str">
        <f t="shared" si="28"/>
        <v/>
      </c>
      <c r="K90" s="240">
        <v>0</v>
      </c>
      <c r="L90" s="243">
        <f t="shared" ref="L90:L101" si="39">IFERROR(I90-K90,"")</f>
        <v>0</v>
      </c>
      <c r="M90" s="131" t="str">
        <f t="shared" ref="M90:M101" si="40">IFERROR(IF(D90&gt;0,I90/D90*10,""),"")</f>
        <v/>
      </c>
      <c r="N90" s="74" t="str">
        <f t="shared" ref="N90:N101" si="41">IFERROR(IF(F90&gt;0,K90/F90*10,""),"")</f>
        <v/>
      </c>
      <c r="O90" s="99" t="str">
        <f t="shared" ref="O90:O101" si="42">IFERROR(M90-N90,"")</f>
        <v/>
      </c>
    </row>
    <row r="91" spans="1:15" s="1" customFormat="1" ht="15" hidden="1" customHeight="1" x14ac:dyDescent="0.2">
      <c r="A91" s="101" t="str">
        <f t="shared" si="32"/>
        <v>x</v>
      </c>
      <c r="B91" s="210" t="s">
        <v>98</v>
      </c>
      <c r="C91" s="206"/>
      <c r="D91" s="165">
        <v>0</v>
      </c>
      <c r="E91" s="240">
        <f t="shared" si="33"/>
        <v>0</v>
      </c>
      <c r="F91" s="239">
        <v>0</v>
      </c>
      <c r="G91" s="99">
        <f t="shared" si="38"/>
        <v>0</v>
      </c>
      <c r="H91" s="301"/>
      <c r="I91" s="131">
        <v>0</v>
      </c>
      <c r="J91" s="291" t="str">
        <f t="shared" si="28"/>
        <v/>
      </c>
      <c r="K91" s="240">
        <v>0</v>
      </c>
      <c r="L91" s="243">
        <f t="shared" si="39"/>
        <v>0</v>
      </c>
      <c r="M91" s="131" t="str">
        <f t="shared" si="40"/>
        <v/>
      </c>
      <c r="N91" s="74" t="str">
        <f t="shared" si="41"/>
        <v/>
      </c>
      <c r="O91" s="99" t="str">
        <f t="shared" si="42"/>
        <v/>
      </c>
    </row>
    <row r="92" spans="1:15" s="1" customFormat="1" ht="15" hidden="1" customHeight="1" x14ac:dyDescent="0.2">
      <c r="A92" s="101" t="str">
        <f t="shared" si="32"/>
        <v>x</v>
      </c>
      <c r="B92" s="210" t="s">
        <v>61</v>
      </c>
      <c r="C92" s="206">
        <v>1.7000000000000001E-2</v>
      </c>
      <c r="D92" s="165">
        <v>0</v>
      </c>
      <c r="E92" s="240">
        <f t="shared" si="33"/>
        <v>0</v>
      </c>
      <c r="F92" s="239">
        <v>0</v>
      </c>
      <c r="G92" s="99">
        <f t="shared" si="38"/>
        <v>0</v>
      </c>
      <c r="H92" s="301"/>
      <c r="I92" s="131">
        <v>0</v>
      </c>
      <c r="J92" s="291" t="str">
        <f t="shared" si="28"/>
        <v/>
      </c>
      <c r="K92" s="240">
        <v>0</v>
      </c>
      <c r="L92" s="243">
        <f t="shared" si="39"/>
        <v>0</v>
      </c>
      <c r="M92" s="131" t="str">
        <f t="shared" si="40"/>
        <v/>
      </c>
      <c r="N92" s="74" t="str">
        <f t="shared" si="41"/>
        <v/>
      </c>
      <c r="O92" s="99" t="str">
        <f t="shared" si="42"/>
        <v/>
      </c>
    </row>
    <row r="93" spans="1:15" s="1" customFormat="1" ht="15" hidden="1" customHeight="1" x14ac:dyDescent="0.2">
      <c r="A93" s="101" t="str">
        <f t="shared" si="32"/>
        <v>x</v>
      </c>
      <c r="B93" s="210" t="s">
        <v>136</v>
      </c>
      <c r="C93" s="206"/>
      <c r="D93" s="165" t="s">
        <v>136</v>
      </c>
      <c r="E93" s="240">
        <f t="shared" si="33"/>
        <v>0</v>
      </c>
      <c r="F93" s="239" t="s">
        <v>136</v>
      </c>
      <c r="G93" s="99" t="str">
        <f t="shared" si="38"/>
        <v/>
      </c>
      <c r="H93" s="301"/>
      <c r="I93" s="131" t="s">
        <v>136</v>
      </c>
      <c r="J93" s="291" t="str">
        <f t="shared" si="28"/>
        <v/>
      </c>
      <c r="K93" s="240" t="s">
        <v>136</v>
      </c>
      <c r="L93" s="243" t="str">
        <f t="shared" si="39"/>
        <v/>
      </c>
      <c r="M93" s="131" t="str">
        <f t="shared" si="40"/>
        <v/>
      </c>
      <c r="N93" s="74" t="str">
        <f t="shared" si="41"/>
        <v/>
      </c>
      <c r="O93" s="99" t="str">
        <f t="shared" si="42"/>
        <v/>
      </c>
    </row>
    <row r="94" spans="1:15" s="1" customFormat="1" ht="15.75" x14ac:dyDescent="0.2">
      <c r="A94" s="101">
        <f t="shared" si="32"/>
        <v>282.01</v>
      </c>
      <c r="B94" s="210" t="s">
        <v>51</v>
      </c>
      <c r="C94" s="206">
        <v>303.83529559999999</v>
      </c>
      <c r="D94" s="165">
        <v>282.01</v>
      </c>
      <c r="E94" s="240">
        <f t="shared" si="33"/>
        <v>92.816734620347376</v>
      </c>
      <c r="F94" s="239">
        <v>290.01499999999999</v>
      </c>
      <c r="G94" s="99">
        <f t="shared" si="38"/>
        <v>-8.0049999999999955</v>
      </c>
      <c r="H94" s="297">
        <v>378</v>
      </c>
      <c r="I94" s="131">
        <v>482.84199999999998</v>
      </c>
      <c r="J94" s="291">
        <f t="shared" si="28"/>
        <v>127.73597883597883</v>
      </c>
      <c r="K94" s="240">
        <v>406.35899999999998</v>
      </c>
      <c r="L94" s="243">
        <f t="shared" si="39"/>
        <v>76.483000000000004</v>
      </c>
      <c r="M94" s="131">
        <f t="shared" si="40"/>
        <v>17.121449593986029</v>
      </c>
      <c r="N94" s="74">
        <f t="shared" si="41"/>
        <v>14.011654569591228</v>
      </c>
      <c r="O94" s="99">
        <f t="shared" si="42"/>
        <v>3.1097950243948009</v>
      </c>
    </row>
    <row r="95" spans="1:15" s="1" customFormat="1" ht="15.75" x14ac:dyDescent="0.2">
      <c r="A95" s="101">
        <f t="shared" si="32"/>
        <v>32.429000000000002</v>
      </c>
      <c r="B95" s="210" t="s">
        <v>52</v>
      </c>
      <c r="C95" s="206">
        <v>32.95646</v>
      </c>
      <c r="D95" s="165">
        <v>32.429000000000002</v>
      </c>
      <c r="E95" s="240">
        <f t="shared" si="33"/>
        <v>98.39952470623362</v>
      </c>
      <c r="F95" s="239">
        <v>27.736000000000001</v>
      </c>
      <c r="G95" s="99">
        <f t="shared" si="38"/>
        <v>4.6930000000000014</v>
      </c>
      <c r="H95" s="301">
        <v>46.6</v>
      </c>
      <c r="I95" s="131">
        <v>51.165999999999997</v>
      </c>
      <c r="J95" s="291">
        <f t="shared" si="28"/>
        <v>109.79828326180257</v>
      </c>
      <c r="K95" s="240">
        <v>41.097000000000001</v>
      </c>
      <c r="L95" s="243">
        <f t="shared" si="39"/>
        <v>10.068999999999996</v>
      </c>
      <c r="M95" s="131">
        <f t="shared" si="40"/>
        <v>15.777853156125687</v>
      </c>
      <c r="N95" s="74">
        <f t="shared" si="41"/>
        <v>14.817205076434959</v>
      </c>
      <c r="O95" s="99">
        <f t="shared" si="42"/>
        <v>0.96064807969072774</v>
      </c>
    </row>
    <row r="96" spans="1:15" s="1" customFormat="1" ht="15.75" x14ac:dyDescent="0.2">
      <c r="A96" s="101">
        <f t="shared" si="32"/>
        <v>857.61099999999999</v>
      </c>
      <c r="B96" s="210" t="s">
        <v>53</v>
      </c>
      <c r="C96" s="206">
        <v>858.87040000000002</v>
      </c>
      <c r="D96" s="165">
        <v>857.61099999999999</v>
      </c>
      <c r="E96" s="240">
        <f t="shared" si="33"/>
        <v>99.853365536872616</v>
      </c>
      <c r="F96" s="239">
        <v>725.59100000000001</v>
      </c>
      <c r="G96" s="99">
        <f t="shared" si="38"/>
        <v>132.01999999999998</v>
      </c>
      <c r="H96" s="301">
        <v>1350</v>
      </c>
      <c r="I96" s="131">
        <v>1616.021</v>
      </c>
      <c r="J96" s="291">
        <f t="shared" si="28"/>
        <v>119.70525925925925</v>
      </c>
      <c r="K96" s="240">
        <v>1175.521</v>
      </c>
      <c r="L96" s="243">
        <f t="shared" si="39"/>
        <v>440.5</v>
      </c>
      <c r="M96" s="131">
        <f t="shared" si="40"/>
        <v>18.843286758215555</v>
      </c>
      <c r="N96" s="74">
        <f t="shared" si="41"/>
        <v>16.200876251221416</v>
      </c>
      <c r="O96" s="99">
        <f t="shared" si="42"/>
        <v>2.642410506994139</v>
      </c>
    </row>
    <row r="97" spans="1:15" s="1" customFormat="1" ht="15" hidden="1" customHeight="1" x14ac:dyDescent="0.2">
      <c r="A97" s="101" t="str">
        <f t="shared" si="32"/>
        <v>x</v>
      </c>
      <c r="B97" s="210" t="s">
        <v>54</v>
      </c>
      <c r="C97" s="206"/>
      <c r="D97" s="165" t="s">
        <v>136</v>
      </c>
      <c r="E97" s="240">
        <f t="shared" si="33"/>
        <v>0</v>
      </c>
      <c r="F97" s="239" t="s">
        <v>136</v>
      </c>
      <c r="G97" s="99" t="str">
        <f t="shared" si="38"/>
        <v/>
      </c>
      <c r="H97" s="301"/>
      <c r="I97" s="131" t="s">
        <v>136</v>
      </c>
      <c r="J97" s="291" t="str">
        <f t="shared" si="28"/>
        <v/>
      </c>
      <c r="K97" s="240" t="s">
        <v>136</v>
      </c>
      <c r="L97" s="243" t="str">
        <f t="shared" si="39"/>
        <v/>
      </c>
      <c r="M97" s="131" t="str">
        <f t="shared" si="40"/>
        <v/>
      </c>
      <c r="N97" s="74" t="str">
        <f t="shared" si="41"/>
        <v/>
      </c>
      <c r="O97" s="99" t="str">
        <f t="shared" si="42"/>
        <v/>
      </c>
    </row>
    <row r="98" spans="1:15" s="1" customFormat="1" ht="15" hidden="1" customHeight="1" x14ac:dyDescent="0.2">
      <c r="A98" s="101" t="str">
        <f t="shared" si="32"/>
        <v>x</v>
      </c>
      <c r="B98" s="210" t="s">
        <v>136</v>
      </c>
      <c r="C98" s="206"/>
      <c r="D98" s="165" t="s">
        <v>136</v>
      </c>
      <c r="E98" s="240">
        <f t="shared" si="33"/>
        <v>0</v>
      </c>
      <c r="F98" s="239" t="s">
        <v>136</v>
      </c>
      <c r="G98" s="99" t="str">
        <f t="shared" si="38"/>
        <v/>
      </c>
      <c r="H98" s="301"/>
      <c r="I98" s="131" t="s">
        <v>136</v>
      </c>
      <c r="J98" s="291" t="str">
        <f t="shared" si="28"/>
        <v/>
      </c>
      <c r="K98" s="240" t="s">
        <v>136</v>
      </c>
      <c r="L98" s="243" t="str">
        <f t="shared" si="39"/>
        <v/>
      </c>
      <c r="M98" s="131" t="str">
        <f t="shared" si="40"/>
        <v/>
      </c>
      <c r="N98" s="74" t="str">
        <f t="shared" si="41"/>
        <v/>
      </c>
      <c r="O98" s="99" t="str">
        <f t="shared" si="42"/>
        <v/>
      </c>
    </row>
    <row r="99" spans="1:15" s="1" customFormat="1" ht="15" hidden="1" customHeight="1" x14ac:dyDescent="0.2">
      <c r="A99" s="101" t="str">
        <f t="shared" si="32"/>
        <v>x</v>
      </c>
      <c r="B99" s="210" t="s">
        <v>55</v>
      </c>
      <c r="C99" s="206"/>
      <c r="D99" s="165">
        <v>0</v>
      </c>
      <c r="E99" s="240">
        <f t="shared" si="33"/>
        <v>0</v>
      </c>
      <c r="F99" s="239">
        <v>0</v>
      </c>
      <c r="G99" s="99">
        <f t="shared" si="38"/>
        <v>0</v>
      </c>
      <c r="H99" s="301"/>
      <c r="I99" s="131">
        <v>0</v>
      </c>
      <c r="J99" s="291" t="str">
        <f t="shared" si="28"/>
        <v/>
      </c>
      <c r="K99" s="240">
        <v>0</v>
      </c>
      <c r="L99" s="243">
        <f t="shared" si="39"/>
        <v>0</v>
      </c>
      <c r="M99" s="131" t="str">
        <f t="shared" si="40"/>
        <v/>
      </c>
      <c r="N99" s="74" t="str">
        <f t="shared" si="41"/>
        <v/>
      </c>
      <c r="O99" s="99" t="str">
        <f t="shared" si="42"/>
        <v/>
      </c>
    </row>
    <row r="100" spans="1:15" s="1" customFormat="1" ht="15" hidden="1" customHeight="1" x14ac:dyDescent="0.2">
      <c r="A100" s="101" t="str">
        <f t="shared" si="32"/>
        <v>x</v>
      </c>
      <c r="B100" s="210" t="s">
        <v>56</v>
      </c>
      <c r="C100" s="206"/>
      <c r="D100" s="165">
        <v>0</v>
      </c>
      <c r="E100" s="240">
        <f t="shared" si="33"/>
        <v>0</v>
      </c>
      <c r="F100" s="239">
        <v>0</v>
      </c>
      <c r="G100" s="99">
        <f t="shared" si="38"/>
        <v>0</v>
      </c>
      <c r="H100" s="301"/>
      <c r="I100" s="131">
        <v>0</v>
      </c>
      <c r="J100" s="291" t="str">
        <f t="shared" si="28"/>
        <v/>
      </c>
      <c r="K100" s="240">
        <v>0</v>
      </c>
      <c r="L100" s="243">
        <f t="shared" si="39"/>
        <v>0</v>
      </c>
      <c r="M100" s="131" t="str">
        <f t="shared" si="40"/>
        <v/>
      </c>
      <c r="N100" s="74" t="str">
        <f t="shared" si="41"/>
        <v/>
      </c>
      <c r="O100" s="99" t="str">
        <f t="shared" si="42"/>
        <v/>
      </c>
    </row>
    <row r="101" spans="1:15" s="1" customFormat="1" ht="15.75" x14ac:dyDescent="0.2">
      <c r="A101" s="101">
        <f t="shared" si="32"/>
        <v>108.538</v>
      </c>
      <c r="B101" s="213" t="s">
        <v>99</v>
      </c>
      <c r="C101" s="193">
        <v>108.538</v>
      </c>
      <c r="D101" s="155">
        <v>108.538</v>
      </c>
      <c r="E101" s="266">
        <f t="shared" si="33"/>
        <v>100</v>
      </c>
      <c r="F101" s="161">
        <v>81.123999999999995</v>
      </c>
      <c r="G101" s="128">
        <f t="shared" si="38"/>
        <v>27.414000000000001</v>
      </c>
      <c r="H101" s="305">
        <v>107.7</v>
      </c>
      <c r="I101" s="133">
        <v>140.821</v>
      </c>
      <c r="J101" s="292">
        <f t="shared" ref="J101" si="43">IFERROR(I101/H101*100,"")</f>
        <v>130.75301764159701</v>
      </c>
      <c r="K101" s="266">
        <v>90.421000000000006</v>
      </c>
      <c r="L101" s="246">
        <f t="shared" si="39"/>
        <v>50.399999999999991</v>
      </c>
      <c r="M101" s="161">
        <f t="shared" si="40"/>
        <v>12.974349997235992</v>
      </c>
      <c r="N101" s="126">
        <f t="shared" si="41"/>
        <v>11.146023371628619</v>
      </c>
      <c r="O101" s="128">
        <f t="shared" si="42"/>
        <v>1.8283266256073727</v>
      </c>
    </row>
    <row r="102" spans="1:15" s="3" customFormat="1" x14ac:dyDescent="0.2">
      <c r="B102" s="2"/>
      <c r="C102" s="2"/>
      <c r="J102" s="1"/>
    </row>
    <row r="103" spans="1:15" s="3" customFormat="1" x14ac:dyDescent="0.2">
      <c r="B103" s="2"/>
      <c r="C103" s="2"/>
      <c r="J103" s="1"/>
    </row>
    <row r="104" spans="1:15" s="3" customFormat="1" x14ac:dyDescent="0.2">
      <c r="B104" s="2"/>
      <c r="C104" s="2"/>
      <c r="J104" s="1"/>
    </row>
    <row r="105" spans="1:15" s="3" customFormat="1" x14ac:dyDescent="0.2">
      <c r="B105" s="2"/>
      <c r="C105" s="2"/>
      <c r="J105" s="1"/>
    </row>
    <row r="106" spans="1:15" s="3" customFormat="1" x14ac:dyDescent="0.2">
      <c r="B106" s="2"/>
      <c r="C106" s="2"/>
      <c r="J106" s="1"/>
    </row>
    <row r="107" spans="1:15" s="3" customFormat="1" x14ac:dyDescent="0.2">
      <c r="B107" s="2"/>
      <c r="C107" s="2"/>
      <c r="J107" s="1"/>
    </row>
    <row r="108" spans="1:15" s="3" customFormat="1" x14ac:dyDescent="0.2">
      <c r="B108" s="2"/>
      <c r="C108" s="2"/>
      <c r="J108" s="1"/>
    </row>
    <row r="109" spans="1:15" s="3" customFormat="1" x14ac:dyDescent="0.2">
      <c r="B109" s="2"/>
      <c r="C109" s="2"/>
      <c r="J109" s="1"/>
    </row>
    <row r="110" spans="1:15" s="3" customFormat="1" x14ac:dyDescent="0.2">
      <c r="B110" s="2"/>
      <c r="C110" s="2"/>
      <c r="J110" s="1"/>
    </row>
    <row r="111" spans="1:15" s="3" customFormat="1" x14ac:dyDescent="0.2">
      <c r="B111" s="2"/>
      <c r="C111" s="2"/>
      <c r="J111" s="1"/>
    </row>
    <row r="112" spans="1:15" s="3" customFormat="1" x14ac:dyDescent="0.2">
      <c r="B112" s="2"/>
      <c r="C112" s="2"/>
      <c r="J112" s="1"/>
    </row>
    <row r="113" spans="2:10" s="5" customFormat="1" x14ac:dyDescent="0.2">
      <c r="B113" s="2"/>
      <c r="C113" s="2"/>
      <c r="J113" s="6"/>
    </row>
    <row r="114" spans="2:10" s="5" customFormat="1" x14ac:dyDescent="0.2">
      <c r="B114" s="2"/>
      <c r="C114" s="2"/>
      <c r="J114" s="6"/>
    </row>
    <row r="115" spans="2:10" s="5" customFormat="1" x14ac:dyDescent="0.2">
      <c r="B115" s="2"/>
      <c r="C115" s="2"/>
      <c r="J115" s="6"/>
    </row>
    <row r="116" spans="2:10" s="5" customFormat="1" x14ac:dyDescent="0.2">
      <c r="B116" s="2"/>
      <c r="C116" s="2"/>
      <c r="J116" s="6"/>
    </row>
    <row r="117" spans="2:10" s="5" customFormat="1" x14ac:dyDescent="0.2">
      <c r="B117" s="2"/>
      <c r="C117" s="2"/>
      <c r="J117" s="6"/>
    </row>
    <row r="118" spans="2:10" s="5" customFormat="1" x14ac:dyDescent="0.2">
      <c r="B118" s="2"/>
      <c r="C118" s="2"/>
      <c r="J118" s="6"/>
    </row>
    <row r="119" spans="2:10" s="5" customFormat="1" x14ac:dyDescent="0.2">
      <c r="B119" s="2"/>
      <c r="C119" s="2"/>
      <c r="J119" s="6"/>
    </row>
    <row r="120" spans="2:10" s="5" customFormat="1" x14ac:dyDescent="0.2">
      <c r="B120" s="2"/>
      <c r="C120" s="2"/>
      <c r="J120" s="6"/>
    </row>
    <row r="121" spans="2:10" s="5" customFormat="1" x14ac:dyDescent="0.2">
      <c r="B121" s="2"/>
      <c r="C121" s="2"/>
      <c r="J121" s="6"/>
    </row>
    <row r="122" spans="2:10" s="5" customFormat="1" x14ac:dyDescent="0.2">
      <c r="B122" s="2"/>
      <c r="C122" s="2"/>
      <c r="J122" s="6"/>
    </row>
    <row r="123" spans="2:10" s="5" customFormat="1" x14ac:dyDescent="0.2">
      <c r="B123" s="2"/>
      <c r="C123" s="2"/>
      <c r="J123" s="6"/>
    </row>
    <row r="124" spans="2:10" s="5" customFormat="1" x14ac:dyDescent="0.2">
      <c r="B124" s="2"/>
      <c r="C124" s="2"/>
      <c r="J124" s="6"/>
    </row>
    <row r="125" spans="2:10" s="5" customFormat="1" x14ac:dyDescent="0.2">
      <c r="B125" s="2"/>
      <c r="C125" s="2"/>
      <c r="J125" s="6"/>
    </row>
    <row r="126" spans="2:10" s="5" customFormat="1" x14ac:dyDescent="0.2">
      <c r="B126" s="2"/>
      <c r="C126" s="2"/>
      <c r="J126" s="6"/>
    </row>
    <row r="127" spans="2:10" s="5" customFormat="1" x14ac:dyDescent="0.2">
      <c r="B127" s="2"/>
      <c r="C127" s="2"/>
      <c r="J127" s="6"/>
    </row>
    <row r="128" spans="2:10" s="5" customFormat="1" x14ac:dyDescent="0.2">
      <c r="B128" s="2"/>
      <c r="C128" s="2"/>
      <c r="J128" s="6"/>
    </row>
    <row r="129" spans="2:10" s="5" customFormat="1" x14ac:dyDescent="0.2">
      <c r="B129" s="2"/>
      <c r="C129" s="2"/>
      <c r="J129" s="6"/>
    </row>
    <row r="130" spans="2:10" s="5" customFormat="1" x14ac:dyDescent="0.2">
      <c r="B130" s="2"/>
      <c r="C130" s="2"/>
      <c r="J130" s="6"/>
    </row>
    <row r="131" spans="2:10" s="5" customFormat="1" x14ac:dyDescent="0.2">
      <c r="B131" s="2"/>
      <c r="C131" s="2"/>
      <c r="J131" s="6"/>
    </row>
    <row r="132" spans="2:10" s="5" customFormat="1" x14ac:dyDescent="0.2">
      <c r="B132" s="2"/>
      <c r="C132" s="2"/>
      <c r="J132" s="6"/>
    </row>
    <row r="133" spans="2:10" s="5" customFormat="1" x14ac:dyDescent="0.2">
      <c r="B133" s="2"/>
      <c r="C133" s="2"/>
      <c r="J133" s="6"/>
    </row>
    <row r="134" spans="2:10" s="5" customFormat="1" x14ac:dyDescent="0.2">
      <c r="B134" s="2"/>
      <c r="C134" s="2"/>
      <c r="J134" s="6"/>
    </row>
    <row r="135" spans="2:10" s="5" customFormat="1" x14ac:dyDescent="0.2">
      <c r="B135" s="2"/>
      <c r="C135" s="2"/>
      <c r="J135" s="6"/>
    </row>
    <row r="136" spans="2:10" s="5" customFormat="1" x14ac:dyDescent="0.2">
      <c r="B136" s="2"/>
      <c r="C136" s="2"/>
      <c r="J136" s="6"/>
    </row>
    <row r="137" spans="2:10" s="5" customFormat="1" x14ac:dyDescent="0.2">
      <c r="B137" s="2"/>
      <c r="C137" s="2"/>
      <c r="J137" s="6"/>
    </row>
    <row r="138" spans="2:10" s="5" customFormat="1" x14ac:dyDescent="0.2">
      <c r="B138" s="2"/>
      <c r="C138" s="2"/>
      <c r="J138" s="6"/>
    </row>
    <row r="139" spans="2:10" s="5" customFormat="1" x14ac:dyDescent="0.2">
      <c r="B139" s="2"/>
      <c r="C139" s="2"/>
      <c r="J139" s="6"/>
    </row>
    <row r="140" spans="2:10" s="5" customFormat="1" x14ac:dyDescent="0.2">
      <c r="B140" s="2"/>
      <c r="C140" s="2"/>
      <c r="J140" s="6"/>
    </row>
    <row r="141" spans="2:10" s="5" customFormat="1" x14ac:dyDescent="0.2">
      <c r="B141" s="2"/>
      <c r="C141" s="2"/>
      <c r="J141" s="6"/>
    </row>
    <row r="142" spans="2:10" s="6" customFormat="1" x14ac:dyDescent="0.2">
      <c r="B142" s="4"/>
      <c r="C142" s="4"/>
    </row>
    <row r="143" spans="2:10" s="6" customFormat="1" x14ac:dyDescent="0.2">
      <c r="B143" s="4"/>
      <c r="C143" s="4"/>
    </row>
    <row r="144" spans="2:10" s="6" customFormat="1" x14ac:dyDescent="0.2">
      <c r="B144" s="4"/>
      <c r="C144" s="4"/>
    </row>
    <row r="145" spans="2:5" s="6" customFormat="1" x14ac:dyDescent="0.2">
      <c r="B145" s="4"/>
      <c r="C145" s="4"/>
    </row>
    <row r="146" spans="2:5" s="6" customFormat="1" x14ac:dyDescent="0.2">
      <c r="B146" s="4"/>
      <c r="C146" s="4"/>
      <c r="D146" s="178"/>
      <c r="E146" s="178"/>
    </row>
    <row r="147" spans="2:5" s="6" customFormat="1" ht="15.75" x14ac:dyDescent="0.25">
      <c r="B147" s="15"/>
      <c r="C147" s="15"/>
    </row>
    <row r="148" spans="2:5" s="6" customFormat="1" x14ac:dyDescent="0.2">
      <c r="B148" s="4"/>
      <c r="C148" s="4"/>
      <c r="D148" s="178"/>
      <c r="E148" s="178"/>
    </row>
    <row r="149" spans="2:5" s="6" customFormat="1" x14ac:dyDescent="0.2">
      <c r="B149" s="4"/>
      <c r="C149" s="4"/>
    </row>
    <row r="150" spans="2:5" s="6" customFormat="1" x14ac:dyDescent="0.2">
      <c r="B150" s="4"/>
      <c r="C150" s="4"/>
    </row>
    <row r="151" spans="2:5" s="6" customFormat="1" x14ac:dyDescent="0.2">
      <c r="B151" s="4"/>
      <c r="C151" s="4"/>
    </row>
    <row r="152" spans="2:5" s="6" customFormat="1" x14ac:dyDescent="0.2">
      <c r="B152" s="4"/>
      <c r="C152" s="4"/>
    </row>
    <row r="153" spans="2:5" s="6" customFormat="1" x14ac:dyDescent="0.2">
      <c r="B153" s="4"/>
      <c r="C153" s="4"/>
    </row>
    <row r="154" spans="2:5" s="6" customFormat="1" x14ac:dyDescent="0.2">
      <c r="B154" s="4"/>
      <c r="C154" s="4"/>
    </row>
    <row r="155" spans="2:5" s="6" customFormat="1" x14ac:dyDescent="0.2">
      <c r="B155" s="4"/>
      <c r="C155" s="4"/>
    </row>
    <row r="156" spans="2:5" s="6" customFormat="1" x14ac:dyDescent="0.2">
      <c r="B156" s="4"/>
      <c r="C156" s="4"/>
    </row>
    <row r="157" spans="2:5" s="6" customFormat="1" x14ac:dyDescent="0.2">
      <c r="B157" s="4"/>
      <c r="C157" s="4"/>
    </row>
    <row r="158" spans="2:5" s="6" customFormat="1" x14ac:dyDescent="0.2">
      <c r="B158" s="4"/>
      <c r="C158" s="4"/>
    </row>
    <row r="159" spans="2:5" s="6" customFormat="1" x14ac:dyDescent="0.2">
      <c r="B159" s="4"/>
      <c r="C159" s="4"/>
    </row>
    <row r="160" spans="2:5" s="6" customFormat="1" x14ac:dyDescent="0.2">
      <c r="B160" s="4"/>
      <c r="C160" s="4"/>
    </row>
    <row r="161" spans="2:3" s="6" customFormat="1" x14ac:dyDescent="0.2">
      <c r="B161" s="4"/>
      <c r="C161" s="4"/>
    </row>
    <row r="162" spans="2:3" s="6" customFormat="1" x14ac:dyDescent="0.2">
      <c r="B162" s="4"/>
      <c r="C162" s="4"/>
    </row>
    <row r="163" spans="2:3" s="6" customFormat="1" x14ac:dyDescent="0.2">
      <c r="B163" s="4"/>
      <c r="C163" s="4"/>
    </row>
    <row r="164" spans="2:3" s="6" customFormat="1" x14ac:dyDescent="0.2">
      <c r="B164" s="4"/>
      <c r="C164" s="4"/>
    </row>
    <row r="165" spans="2:3" s="6" customFormat="1" x14ac:dyDescent="0.2">
      <c r="B165" s="4"/>
      <c r="C165" s="4"/>
    </row>
    <row r="166" spans="2:3" s="6" customFormat="1" x14ac:dyDescent="0.2">
      <c r="B166" s="4"/>
      <c r="C166" s="4"/>
    </row>
    <row r="167" spans="2:3" s="6" customFormat="1" x14ac:dyDescent="0.2">
      <c r="B167" s="4"/>
      <c r="C167" s="4"/>
    </row>
    <row r="168" spans="2:3" s="6" customFormat="1" x14ac:dyDescent="0.2">
      <c r="B168" s="4"/>
      <c r="C168" s="4"/>
    </row>
    <row r="169" spans="2:3" s="6" customFormat="1" x14ac:dyDescent="0.2">
      <c r="B169" s="4"/>
      <c r="C169" s="4"/>
    </row>
    <row r="170" spans="2:3" s="6" customFormat="1" x14ac:dyDescent="0.2">
      <c r="B170" s="4"/>
      <c r="C170" s="4"/>
    </row>
    <row r="171" spans="2:3" s="6" customFormat="1" x14ac:dyDescent="0.2">
      <c r="B171" s="4"/>
      <c r="C171" s="4"/>
    </row>
    <row r="172" spans="2:3" s="6" customFormat="1" x14ac:dyDescent="0.2">
      <c r="B172" s="4"/>
      <c r="C172" s="4"/>
    </row>
    <row r="173" spans="2:3" s="6" customFormat="1" x14ac:dyDescent="0.2">
      <c r="B173" s="4"/>
      <c r="C173" s="4"/>
    </row>
    <row r="174" spans="2:3" s="6" customFormat="1" x14ac:dyDescent="0.2">
      <c r="B174" s="4"/>
      <c r="C174" s="4"/>
    </row>
    <row r="175" spans="2:3" s="6" customFormat="1" x14ac:dyDescent="0.2">
      <c r="B175" s="4"/>
      <c r="C175" s="4"/>
    </row>
    <row r="176" spans="2:3" s="6" customFormat="1" x14ac:dyDescent="0.2">
      <c r="B176" s="4"/>
      <c r="C176" s="4"/>
    </row>
    <row r="177" spans="2:3" s="6" customFormat="1" x14ac:dyDescent="0.2">
      <c r="B177" s="4"/>
      <c r="C177" s="4"/>
    </row>
    <row r="178" spans="2:3" s="6" customFormat="1" x14ac:dyDescent="0.2">
      <c r="B178" s="4"/>
      <c r="C178" s="4"/>
    </row>
    <row r="179" spans="2:3" s="6" customFormat="1" x14ac:dyDescent="0.2">
      <c r="B179" s="4"/>
      <c r="C179" s="4"/>
    </row>
    <row r="180" spans="2:3" s="6" customFormat="1" x14ac:dyDescent="0.2">
      <c r="B180" s="4"/>
      <c r="C180" s="4"/>
    </row>
    <row r="181" spans="2:3" s="6" customFormat="1" x14ac:dyDescent="0.2">
      <c r="B181" s="4"/>
      <c r="C181" s="4"/>
    </row>
    <row r="182" spans="2:3" s="6" customFormat="1" x14ac:dyDescent="0.2">
      <c r="B182" s="4"/>
      <c r="C182" s="4"/>
    </row>
    <row r="183" spans="2:3" s="6" customFormat="1" x14ac:dyDescent="0.2">
      <c r="B183" s="4"/>
      <c r="C183" s="4"/>
    </row>
    <row r="184" spans="2:3" s="6" customFormat="1" x14ac:dyDescent="0.2">
      <c r="B184" s="4"/>
      <c r="C184" s="4"/>
    </row>
    <row r="185" spans="2:3" s="6" customFormat="1" x14ac:dyDescent="0.2">
      <c r="B185" s="4"/>
      <c r="C185" s="4"/>
    </row>
    <row r="186" spans="2:3" s="6" customFormat="1" x14ac:dyDescent="0.2">
      <c r="B186" s="4"/>
      <c r="C186" s="4"/>
    </row>
    <row r="187" spans="2:3" s="6" customFormat="1" x14ac:dyDescent="0.2">
      <c r="B187" s="4"/>
      <c r="C187" s="4"/>
    </row>
    <row r="188" spans="2:3" s="6" customFormat="1" x14ac:dyDescent="0.2">
      <c r="B188" s="4"/>
      <c r="C188" s="4"/>
    </row>
    <row r="189" spans="2:3" s="8" customFormat="1" x14ac:dyDescent="0.2">
      <c r="B189" s="16"/>
      <c r="C189" s="16"/>
    </row>
    <row r="190" spans="2:3" s="8" customFormat="1" x14ac:dyDescent="0.2">
      <c r="B190" s="16"/>
      <c r="C190" s="16"/>
    </row>
    <row r="191" spans="2:3" s="8" customFormat="1" x14ac:dyDescent="0.2">
      <c r="B191" s="16"/>
      <c r="C191" s="16"/>
    </row>
    <row r="192" spans="2:3" s="8" customFormat="1" x14ac:dyDescent="0.2">
      <c r="B192" s="16"/>
      <c r="C192" s="16"/>
    </row>
    <row r="193" spans="2:3" s="8" customFormat="1" x14ac:dyDescent="0.2">
      <c r="B193" s="16"/>
      <c r="C193" s="16"/>
    </row>
    <row r="194" spans="2:3" s="8" customFormat="1" x14ac:dyDescent="0.2">
      <c r="B194" s="16"/>
      <c r="C194" s="16"/>
    </row>
    <row r="195" spans="2:3" s="8" customFormat="1" x14ac:dyDescent="0.2">
      <c r="B195" s="16"/>
      <c r="C195" s="16"/>
    </row>
    <row r="196" spans="2:3" s="8" customFormat="1" x14ac:dyDescent="0.2">
      <c r="B196" s="16"/>
      <c r="C196" s="16"/>
    </row>
    <row r="197" spans="2:3" s="8" customFormat="1" x14ac:dyDescent="0.2">
      <c r="B197" s="16"/>
      <c r="C197" s="16"/>
    </row>
    <row r="198" spans="2:3" s="8" customFormat="1" x14ac:dyDescent="0.2">
      <c r="B198" s="16"/>
      <c r="C198" s="16"/>
    </row>
    <row r="199" spans="2:3" s="8" customFormat="1" x14ac:dyDescent="0.2">
      <c r="B199" s="16"/>
      <c r="C199" s="16"/>
    </row>
    <row r="200" spans="2:3" s="8" customFormat="1" x14ac:dyDescent="0.2">
      <c r="B200" s="16"/>
      <c r="C200" s="16"/>
    </row>
    <row r="201" spans="2:3" s="8" customFormat="1" x14ac:dyDescent="0.2">
      <c r="B201" s="16"/>
      <c r="C201" s="16"/>
    </row>
    <row r="202" spans="2:3" s="8" customFormat="1" x14ac:dyDescent="0.2">
      <c r="B202" s="16"/>
      <c r="C202" s="16"/>
    </row>
    <row r="203" spans="2:3" s="8" customFormat="1" x14ac:dyDescent="0.2">
      <c r="B203" s="16"/>
      <c r="C203" s="16"/>
    </row>
    <row r="204" spans="2:3" s="8" customFormat="1" x14ac:dyDescent="0.2">
      <c r="B204" s="16"/>
      <c r="C204" s="16"/>
    </row>
    <row r="205" spans="2:3" s="8" customFormat="1" x14ac:dyDescent="0.2">
      <c r="B205" s="16"/>
      <c r="C205" s="16"/>
    </row>
    <row r="206" spans="2:3" s="8" customFormat="1" x14ac:dyDescent="0.2">
      <c r="B206" s="16"/>
      <c r="C206" s="16"/>
    </row>
    <row r="207" spans="2:3" s="8" customFormat="1" x14ac:dyDescent="0.2">
      <c r="B207" s="16"/>
      <c r="C207" s="16"/>
    </row>
    <row r="208" spans="2:3" s="8" customFormat="1" x14ac:dyDescent="0.2">
      <c r="B208" s="16"/>
      <c r="C208" s="16"/>
    </row>
    <row r="209" spans="2:3" s="8" customFormat="1" x14ac:dyDescent="0.2">
      <c r="B209" s="16"/>
      <c r="C209" s="16"/>
    </row>
    <row r="210" spans="2:3" s="8" customFormat="1" x14ac:dyDescent="0.2">
      <c r="B210" s="16"/>
      <c r="C210" s="16"/>
    </row>
    <row r="211" spans="2:3" s="8" customFormat="1" x14ac:dyDescent="0.2">
      <c r="B211" s="16"/>
      <c r="C211" s="16"/>
    </row>
    <row r="212" spans="2:3" s="8" customFormat="1" x14ac:dyDescent="0.2">
      <c r="B212" s="16"/>
      <c r="C212" s="16"/>
    </row>
    <row r="213" spans="2:3" s="8" customFormat="1" x14ac:dyDescent="0.2">
      <c r="B213" s="16"/>
      <c r="C213" s="16"/>
    </row>
    <row r="214" spans="2:3" s="8" customFormat="1" x14ac:dyDescent="0.2">
      <c r="B214" s="16"/>
      <c r="C214" s="16"/>
    </row>
    <row r="215" spans="2:3" s="8" customFormat="1" x14ac:dyDescent="0.2">
      <c r="B215" s="16"/>
      <c r="C215" s="16"/>
    </row>
    <row r="216" spans="2:3" s="8" customFormat="1" x14ac:dyDescent="0.2">
      <c r="B216" s="16"/>
      <c r="C216" s="16"/>
    </row>
    <row r="217" spans="2:3" s="8" customFormat="1" x14ac:dyDescent="0.2">
      <c r="B217" s="16"/>
      <c r="C217" s="16"/>
    </row>
    <row r="218" spans="2:3" s="8" customFormat="1" x14ac:dyDescent="0.2">
      <c r="B218" s="16"/>
      <c r="C218" s="16"/>
    </row>
    <row r="219" spans="2:3" s="8" customFormat="1" x14ac:dyDescent="0.2">
      <c r="B219" s="16"/>
      <c r="C219" s="16"/>
    </row>
    <row r="220" spans="2:3" s="8" customFormat="1" x14ac:dyDescent="0.2">
      <c r="B220" s="16"/>
      <c r="C220" s="16"/>
    </row>
    <row r="221" spans="2:3" s="8" customFormat="1" x14ac:dyDescent="0.2">
      <c r="B221" s="16"/>
      <c r="C221" s="16"/>
    </row>
    <row r="222" spans="2:3" s="8" customFormat="1" x14ac:dyDescent="0.2">
      <c r="B222" s="16"/>
      <c r="C222" s="16"/>
    </row>
    <row r="223" spans="2:3" s="8" customFormat="1" x14ac:dyDescent="0.2">
      <c r="B223" s="16"/>
      <c r="C223" s="16"/>
    </row>
    <row r="224" spans="2:3" s="8" customFormat="1" x14ac:dyDescent="0.2">
      <c r="B224" s="16"/>
      <c r="C224" s="16"/>
    </row>
    <row r="225" spans="2:3" s="8" customFormat="1" ht="0.75" customHeight="1" x14ac:dyDescent="0.2">
      <c r="B225" s="16"/>
      <c r="C225" s="16"/>
    </row>
    <row r="226" spans="2:3" s="8" customFormat="1" x14ac:dyDescent="0.2">
      <c r="B226" s="16"/>
      <c r="C226" s="16"/>
    </row>
    <row r="227" spans="2:3" s="8" customFormat="1" x14ac:dyDescent="0.2">
      <c r="B227" s="16"/>
      <c r="C227" s="16"/>
    </row>
    <row r="228" spans="2:3" s="8" customFormat="1" x14ac:dyDescent="0.2">
      <c r="B228" s="16"/>
      <c r="C228" s="16"/>
    </row>
    <row r="229" spans="2:3" s="8" customFormat="1" x14ac:dyDescent="0.2">
      <c r="B229" s="16"/>
      <c r="C229" s="16"/>
    </row>
    <row r="230" spans="2:3" s="8" customFormat="1" x14ac:dyDescent="0.2">
      <c r="B230" s="16"/>
      <c r="C230" s="16"/>
    </row>
    <row r="231" spans="2:3" s="8" customFormat="1" x14ac:dyDescent="0.2">
      <c r="B231" s="16"/>
      <c r="C231" s="16"/>
    </row>
    <row r="232" spans="2:3" s="8" customFormat="1" x14ac:dyDescent="0.2">
      <c r="B232" s="16"/>
      <c r="C232" s="16"/>
    </row>
    <row r="233" spans="2:3" s="8" customFormat="1" x14ac:dyDescent="0.2">
      <c r="B233" s="16"/>
      <c r="C233" s="16"/>
    </row>
    <row r="234" spans="2:3" s="8" customFormat="1" x14ac:dyDescent="0.2">
      <c r="B234" s="16"/>
      <c r="C234" s="16"/>
    </row>
    <row r="235" spans="2:3" s="8" customFormat="1" x14ac:dyDescent="0.2">
      <c r="B235" s="16"/>
      <c r="C235" s="16"/>
    </row>
    <row r="236" spans="2:3" s="8" customFormat="1" x14ac:dyDescent="0.2">
      <c r="B236" s="16"/>
      <c r="C236" s="16"/>
    </row>
    <row r="237" spans="2:3" s="8" customFormat="1" x14ac:dyDescent="0.2">
      <c r="B237" s="16"/>
      <c r="C237" s="16"/>
    </row>
    <row r="238" spans="2:3" s="8" customFormat="1" x14ac:dyDescent="0.2">
      <c r="B238" s="16"/>
      <c r="C238" s="16"/>
    </row>
    <row r="239" spans="2:3" s="8" customFormat="1" x14ac:dyDescent="0.2">
      <c r="B239" s="16"/>
      <c r="C239" s="16"/>
    </row>
    <row r="240" spans="2:3" s="8" customFormat="1" x14ac:dyDescent="0.2">
      <c r="B240" s="16"/>
      <c r="C240" s="16"/>
    </row>
    <row r="241" spans="2:3" s="8" customFormat="1" x14ac:dyDescent="0.2">
      <c r="B241" s="16"/>
      <c r="C241" s="16"/>
    </row>
    <row r="242" spans="2:3" s="8" customFormat="1" x14ac:dyDescent="0.2">
      <c r="B242" s="16"/>
      <c r="C242" s="16"/>
    </row>
    <row r="243" spans="2:3" s="8" customFormat="1" x14ac:dyDescent="0.2">
      <c r="B243" s="16"/>
      <c r="C243" s="16"/>
    </row>
    <row r="244" spans="2:3" s="8" customFormat="1" x14ac:dyDescent="0.2">
      <c r="B244" s="16"/>
      <c r="C244" s="16"/>
    </row>
    <row r="245" spans="2:3" s="8" customFormat="1" x14ac:dyDescent="0.2">
      <c r="B245" s="16"/>
      <c r="C245" s="16"/>
    </row>
    <row r="246" spans="2:3" s="8" customFormat="1" x14ac:dyDescent="0.2">
      <c r="B246" s="16"/>
      <c r="C246" s="16"/>
    </row>
    <row r="247" spans="2:3" s="8" customFormat="1" x14ac:dyDescent="0.2">
      <c r="B247" s="16"/>
      <c r="C247" s="16"/>
    </row>
    <row r="248" spans="2:3" s="8" customFormat="1" x14ac:dyDescent="0.2">
      <c r="B248" s="16"/>
      <c r="C248" s="16"/>
    </row>
    <row r="249" spans="2:3" s="8" customFormat="1" x14ac:dyDescent="0.2">
      <c r="B249" s="16"/>
      <c r="C249" s="16"/>
    </row>
    <row r="250" spans="2:3" s="8" customFormat="1" x14ac:dyDescent="0.2">
      <c r="B250" s="16"/>
      <c r="C250" s="16"/>
    </row>
    <row r="251" spans="2:3" s="8" customFormat="1" x14ac:dyDescent="0.2">
      <c r="B251" s="16"/>
      <c r="C251" s="16"/>
    </row>
    <row r="252" spans="2:3" s="8" customFormat="1" x14ac:dyDescent="0.2">
      <c r="B252" s="16"/>
      <c r="C252" s="16"/>
    </row>
    <row r="253" spans="2:3" s="8" customFormat="1" x14ac:dyDescent="0.2">
      <c r="B253" s="16"/>
      <c r="C253" s="16"/>
    </row>
    <row r="254" spans="2:3" s="8" customFormat="1" x14ac:dyDescent="0.2">
      <c r="B254" s="16"/>
      <c r="C254" s="16"/>
    </row>
    <row r="255" spans="2:3" s="8" customFormat="1" x14ac:dyDescent="0.2">
      <c r="B255" s="16"/>
      <c r="C255" s="16"/>
    </row>
    <row r="256" spans="2:3" s="8" customFormat="1" x14ac:dyDescent="0.2">
      <c r="B256" s="16"/>
      <c r="C256" s="16"/>
    </row>
    <row r="257" spans="2:3" s="8" customFormat="1" x14ac:dyDescent="0.2">
      <c r="B257" s="16"/>
      <c r="C257" s="16"/>
    </row>
    <row r="258" spans="2:3" s="8" customFormat="1" x14ac:dyDescent="0.2">
      <c r="B258" s="16"/>
      <c r="C258" s="16"/>
    </row>
    <row r="259" spans="2:3" s="8" customFormat="1" x14ac:dyDescent="0.2">
      <c r="B259" s="16"/>
      <c r="C259" s="16"/>
    </row>
    <row r="260" spans="2:3" s="8" customFormat="1" x14ac:dyDescent="0.2">
      <c r="B260" s="16"/>
      <c r="C260" s="16"/>
    </row>
    <row r="261" spans="2:3" s="8" customFormat="1" x14ac:dyDescent="0.2">
      <c r="B261" s="16"/>
      <c r="C261" s="16"/>
    </row>
    <row r="262" spans="2:3" s="8" customFormat="1" x14ac:dyDescent="0.2">
      <c r="B262" s="16"/>
      <c r="C262" s="16"/>
    </row>
    <row r="263" spans="2:3" s="8" customFormat="1" x14ac:dyDescent="0.2"/>
    <row r="264" spans="2:3" s="8" customFormat="1" x14ac:dyDescent="0.2"/>
    <row r="265" spans="2:3" s="8" customFormat="1" x14ac:dyDescent="0.2"/>
    <row r="266" spans="2:3" s="8" customFormat="1" x14ac:dyDescent="0.2"/>
    <row r="267" spans="2:3" s="8" customFormat="1" x14ac:dyDescent="0.2"/>
    <row r="268" spans="2:3" s="8" customFormat="1" x14ac:dyDescent="0.2"/>
    <row r="269" spans="2:3" s="8" customFormat="1" x14ac:dyDescent="0.2"/>
    <row r="270" spans="2:3" s="8" customFormat="1" x14ac:dyDescent="0.2"/>
    <row r="271" spans="2:3" s="8" customFormat="1" x14ac:dyDescent="0.2"/>
    <row r="272" spans="2:3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6" fitToHeight="2" orientation="landscape" r:id="rId1"/>
  <rowBreaks count="1" manualBreakCount="1">
    <brk id="52" min="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2" sqref="B2:O2"/>
    </sheetView>
  </sheetViews>
  <sheetFormatPr defaultColWidth="9.140625" defaultRowHeight="15" x14ac:dyDescent="0.2"/>
  <cols>
    <col min="1" max="1" width="9.5703125" style="68" hidden="1" customWidth="1"/>
    <col min="2" max="2" width="41" style="7" customWidth="1"/>
    <col min="3" max="3" width="18" style="7" customWidth="1"/>
    <col min="4" max="6" width="12.5703125" style="7" customWidth="1"/>
    <col min="7" max="7" width="11.42578125" style="7" customWidth="1"/>
    <col min="8" max="8" width="23.85546875" style="7" customWidth="1"/>
    <col min="9" max="9" width="13.140625" style="7" customWidth="1"/>
    <col min="10" max="10" width="12.5703125" style="8" customWidth="1"/>
    <col min="11" max="11" width="12.5703125" style="7" customWidth="1"/>
    <col min="12" max="12" width="11.85546875" style="7" customWidth="1"/>
    <col min="13" max="14" width="12.5703125" style="7" customWidth="1"/>
    <col min="15" max="15" width="12.28515625" style="7" customWidth="1"/>
    <col min="16" max="16" width="20.42578125" style="115" customWidth="1"/>
    <col min="17" max="17" width="17.42578125" style="66" hidden="1" customWidth="1"/>
    <col min="18" max="18" width="18.85546875" style="66" customWidth="1"/>
    <col min="19" max="16384" width="9.140625" style="7"/>
  </cols>
  <sheetData>
    <row r="1" spans="1:18" ht="16.5" customHeight="1" x14ac:dyDescent="0.2">
      <c r="B1" s="381" t="s">
        <v>65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 t="s">
        <v>108</v>
      </c>
      <c r="Q1" s="120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123</v>
      </c>
      <c r="Q2" s="106"/>
      <c r="R2" s="106"/>
    </row>
    <row r="3" spans="1:18" s="8" customFormat="1" ht="33.75" customHeight="1" x14ac:dyDescent="0.2">
      <c r="A3" s="68"/>
      <c r="B3" s="384" t="s">
        <v>0</v>
      </c>
      <c r="C3" s="365" t="s">
        <v>164</v>
      </c>
      <c r="D3" s="369" t="s">
        <v>147</v>
      </c>
      <c r="E3" s="387"/>
      <c r="F3" s="387"/>
      <c r="G3" s="387"/>
      <c r="H3" s="390" t="s">
        <v>148</v>
      </c>
      <c r="I3" s="391"/>
      <c r="J3" s="391"/>
      <c r="K3" s="391"/>
      <c r="L3" s="392"/>
      <c r="M3" s="388" t="s">
        <v>146</v>
      </c>
      <c r="N3" s="388"/>
      <c r="O3" s="389"/>
      <c r="P3" s="117" t="s">
        <v>132</v>
      </c>
      <c r="Q3" s="106"/>
      <c r="R3" s="106"/>
    </row>
    <row r="4" spans="1:18" s="8" customFormat="1" ht="46.5" customHeight="1" x14ac:dyDescent="0.2">
      <c r="A4" s="68"/>
      <c r="B4" s="385"/>
      <c r="C4" s="366"/>
      <c r="D4" s="286" t="s">
        <v>166</v>
      </c>
      <c r="E4" s="287" t="s">
        <v>165</v>
      </c>
      <c r="F4" s="288" t="s">
        <v>163</v>
      </c>
      <c r="G4" s="288" t="s">
        <v>167</v>
      </c>
      <c r="H4" s="344" t="s">
        <v>168</v>
      </c>
      <c r="I4" s="347" t="s">
        <v>166</v>
      </c>
      <c r="J4" s="352" t="s">
        <v>169</v>
      </c>
      <c r="K4" s="346" t="s">
        <v>163</v>
      </c>
      <c r="L4" s="346" t="s">
        <v>167</v>
      </c>
      <c r="M4" s="289" t="s">
        <v>166</v>
      </c>
      <c r="N4" s="222" t="s">
        <v>163</v>
      </c>
      <c r="O4" s="222" t="s">
        <v>167</v>
      </c>
      <c r="P4" s="115" t="s">
        <v>155</v>
      </c>
      <c r="Q4" s="70"/>
      <c r="R4" s="70"/>
    </row>
    <row r="5" spans="1:18" s="54" customFormat="1" ht="15.75" x14ac:dyDescent="0.25">
      <c r="A5" s="101">
        <f>IF(OR(D5="",D5=0),"x",D5)</f>
        <v>282.05148999999994</v>
      </c>
      <c r="B5" s="271" t="s">
        <v>1</v>
      </c>
      <c r="C5" s="272">
        <v>301.89069560000002</v>
      </c>
      <c r="D5" s="282">
        <f>D6+D25+D36+D45+D53+D68+D75+D89</f>
        <v>282.05148999999994</v>
      </c>
      <c r="E5" s="274">
        <f>IFERROR(D5/C5*100,0)</f>
        <v>93.42834811103728</v>
      </c>
      <c r="F5" s="275">
        <f>F6+F25+F36+F45+F53+F68+F75+F89</f>
        <v>272.077</v>
      </c>
      <c r="G5" s="104">
        <f t="shared" ref="G5:G68" si="0">IFERROR(D5-F5,"")</f>
        <v>9.9744899999999461</v>
      </c>
      <c r="H5" s="306">
        <v>7076.9391133333329</v>
      </c>
      <c r="I5" s="273">
        <f>I6+I25+I36+I45+I53+I68+I75+I89</f>
        <v>7215.5909999999994</v>
      </c>
      <c r="J5" s="350">
        <f t="shared" ref="J5:J36" si="1">IFERROR(I5/H5*100,"")</f>
        <v>101.95920700243752</v>
      </c>
      <c r="K5" s="277">
        <f>K6+K25+K36+K45+K53+K68+K75+K89</f>
        <v>6657.7809999999999</v>
      </c>
      <c r="L5" s="256">
        <f t="shared" ref="L5:L36" si="2">IFERROR(I5-K5,"")</f>
        <v>557.80999999999949</v>
      </c>
      <c r="M5" s="283">
        <f t="shared" ref="M5:M36" si="3">IFERROR(IF(D5&gt;0,I5/D5*10,""),"")</f>
        <v>255.82531047788476</v>
      </c>
      <c r="N5" s="103">
        <f t="shared" ref="N5:N36" si="4">IFERROR(IF(F5&gt;0,K5/F5*10,""),"")</f>
        <v>244.70208801184958</v>
      </c>
      <c r="O5" s="127">
        <f>IFERROR(M5-N5,0)</f>
        <v>11.123222466035173</v>
      </c>
      <c r="P5" s="117"/>
      <c r="Q5" s="3" t="s">
        <v>160</v>
      </c>
      <c r="R5" s="3"/>
    </row>
    <row r="6" spans="1:18" s="13" customFormat="1" ht="15.75" x14ac:dyDescent="0.25">
      <c r="A6" s="101">
        <f t="shared" ref="A6:A69" si="5">IF(OR(D6="",D6=0),"x",D6)</f>
        <v>93.805559999999986</v>
      </c>
      <c r="B6" s="203" t="s">
        <v>2</v>
      </c>
      <c r="C6" s="204">
        <v>105.78463120000001</v>
      </c>
      <c r="D6" s="226">
        <f>SUM(D7:D24)</f>
        <v>93.805559999999986</v>
      </c>
      <c r="E6" s="78">
        <f t="shared" ref="E6:E69" si="6">IFERROR(D6/C6*100,0)</f>
        <v>88.675981506848586</v>
      </c>
      <c r="F6" s="229">
        <f>SUM(F7:F24)</f>
        <v>97.160999999999987</v>
      </c>
      <c r="G6" s="82">
        <f t="shared" si="0"/>
        <v>-3.3554400000000015</v>
      </c>
      <c r="H6" s="307">
        <v>2897.1330000000003</v>
      </c>
      <c r="I6" s="130">
        <f>SUM(I7:I24)</f>
        <v>2868.3890000000001</v>
      </c>
      <c r="J6" s="341">
        <f t="shared" si="1"/>
        <v>99.007846722949893</v>
      </c>
      <c r="K6" s="241">
        <f>SUM(K7:K24)</f>
        <v>2747.6009999999997</v>
      </c>
      <c r="L6" s="247">
        <f t="shared" si="2"/>
        <v>120.78800000000047</v>
      </c>
      <c r="M6" s="94">
        <f t="shared" si="3"/>
        <v>305.78027571073619</v>
      </c>
      <c r="N6" s="73">
        <f t="shared" si="4"/>
        <v>282.78846450736404</v>
      </c>
      <c r="O6" s="140">
        <f t="shared" ref="O6:O69" si="7">IFERROR(M6-N6,0)</f>
        <v>22.991811203372151</v>
      </c>
      <c r="P6" s="117"/>
      <c r="Q6" s="3" t="s">
        <v>160</v>
      </c>
    </row>
    <row r="7" spans="1:18" s="1" customFormat="1" ht="15.75" x14ac:dyDescent="0.2">
      <c r="A7" s="101">
        <f t="shared" si="5"/>
        <v>0.997</v>
      </c>
      <c r="B7" s="205" t="s">
        <v>3</v>
      </c>
      <c r="C7" s="206">
        <v>1.2735400000000001</v>
      </c>
      <c r="D7" s="165">
        <v>0.997</v>
      </c>
      <c r="E7" s="240">
        <f t="shared" ref="E7" si="8">IFERROR(D7/C7*100,0)</f>
        <v>78.285723259575661</v>
      </c>
      <c r="F7" s="230">
        <v>1.113</v>
      </c>
      <c r="G7" s="83">
        <f t="shared" ref="G7" si="9">IFERROR(D7-F7,"")</f>
        <v>-0.11599999999999999</v>
      </c>
      <c r="H7" s="308">
        <v>32.6</v>
      </c>
      <c r="I7" s="131">
        <v>29.082000000000001</v>
      </c>
      <c r="J7" s="338">
        <f t="shared" si="1"/>
        <v>89.208588957055213</v>
      </c>
      <c r="K7" s="240">
        <v>31.619</v>
      </c>
      <c r="L7" s="243">
        <f t="shared" si="2"/>
        <v>-2.536999999999999</v>
      </c>
      <c r="M7" s="95">
        <f t="shared" si="3"/>
        <v>291.69508525576731</v>
      </c>
      <c r="N7" s="74">
        <f t="shared" si="4"/>
        <v>284.08805031446542</v>
      </c>
      <c r="O7" s="99">
        <f t="shared" si="7"/>
        <v>7.6070349413018903</v>
      </c>
      <c r="P7" s="117"/>
      <c r="Q7" s="3" t="s">
        <v>160</v>
      </c>
    </row>
    <row r="8" spans="1:18" s="1" customFormat="1" ht="15.75" x14ac:dyDescent="0.2">
      <c r="A8" s="101">
        <f t="shared" si="5"/>
        <v>28.1</v>
      </c>
      <c r="B8" s="205" t="s">
        <v>4</v>
      </c>
      <c r="C8" s="206">
        <v>29.820499999999999</v>
      </c>
      <c r="D8" s="165">
        <v>28.1</v>
      </c>
      <c r="E8" s="240">
        <f t="shared" si="6"/>
        <v>94.230479032880083</v>
      </c>
      <c r="F8" s="230">
        <v>28</v>
      </c>
      <c r="G8" s="83">
        <f t="shared" si="0"/>
        <v>0.10000000000000142</v>
      </c>
      <c r="H8" s="308">
        <v>900</v>
      </c>
      <c r="I8" s="131">
        <v>1011</v>
      </c>
      <c r="J8" s="338">
        <f t="shared" si="1"/>
        <v>112.33333333333333</v>
      </c>
      <c r="K8" s="240">
        <v>880.3</v>
      </c>
      <c r="L8" s="243">
        <f t="shared" si="2"/>
        <v>130.70000000000005</v>
      </c>
      <c r="M8" s="95">
        <f t="shared" si="3"/>
        <v>359.78647686832738</v>
      </c>
      <c r="N8" s="74">
        <f t="shared" si="4"/>
        <v>314.39285714285711</v>
      </c>
      <c r="O8" s="99">
        <f t="shared" si="7"/>
        <v>45.393619725470273</v>
      </c>
      <c r="P8" s="117"/>
      <c r="Q8" s="3" t="s">
        <v>160</v>
      </c>
    </row>
    <row r="9" spans="1:18" s="1" customFormat="1" ht="15.75" x14ac:dyDescent="0.2">
      <c r="A9" s="101">
        <f t="shared" si="5"/>
        <v>3.3359999999999999</v>
      </c>
      <c r="B9" s="205" t="s">
        <v>5</v>
      </c>
      <c r="C9" s="206">
        <v>3.43465</v>
      </c>
      <c r="D9" s="165">
        <v>3.3359999999999999</v>
      </c>
      <c r="E9" s="240">
        <f t="shared" si="6"/>
        <v>97.127800503690338</v>
      </c>
      <c r="F9" s="230">
        <v>2.7010000000000001</v>
      </c>
      <c r="G9" s="83">
        <f t="shared" si="0"/>
        <v>0.63499999999999979</v>
      </c>
      <c r="H9" s="308">
        <v>70</v>
      </c>
      <c r="I9" s="131">
        <v>76.13</v>
      </c>
      <c r="J9" s="338">
        <f t="shared" si="1"/>
        <v>108.75714285714284</v>
      </c>
      <c r="K9" s="240">
        <v>72</v>
      </c>
      <c r="L9" s="243">
        <f t="shared" si="2"/>
        <v>4.1299999999999955</v>
      </c>
      <c r="M9" s="95">
        <f t="shared" si="3"/>
        <v>228.20743405275778</v>
      </c>
      <c r="N9" s="74">
        <f t="shared" si="4"/>
        <v>266.56793780081449</v>
      </c>
      <c r="O9" s="99">
        <f t="shared" si="7"/>
        <v>-38.360503748056715</v>
      </c>
      <c r="P9" s="117"/>
      <c r="Q9" s="3" t="s">
        <v>160</v>
      </c>
    </row>
    <row r="10" spans="1:18" s="1" customFormat="1" ht="15.75" x14ac:dyDescent="0.2">
      <c r="A10" s="101">
        <f t="shared" si="5"/>
        <v>1.5620000000000001</v>
      </c>
      <c r="B10" s="205" t="s">
        <v>6</v>
      </c>
      <c r="C10" s="206">
        <v>1.5726999999999998</v>
      </c>
      <c r="D10" s="165">
        <v>1.5620000000000001</v>
      </c>
      <c r="E10" s="240">
        <f t="shared" si="6"/>
        <v>99.319641381064429</v>
      </c>
      <c r="F10" s="230">
        <v>1.5620000000000001</v>
      </c>
      <c r="G10" s="83">
        <f t="shared" si="0"/>
        <v>0</v>
      </c>
      <c r="H10" s="308">
        <v>19</v>
      </c>
      <c r="I10" s="131">
        <v>23.08</v>
      </c>
      <c r="J10" s="338">
        <f t="shared" si="1"/>
        <v>121.47368421052632</v>
      </c>
      <c r="K10" s="240">
        <v>20</v>
      </c>
      <c r="L10" s="243">
        <f t="shared" si="2"/>
        <v>3.0799999999999983</v>
      </c>
      <c r="M10" s="95">
        <f t="shared" si="3"/>
        <v>147.75928297055057</v>
      </c>
      <c r="N10" s="74">
        <f t="shared" si="4"/>
        <v>128.04097311139566</v>
      </c>
      <c r="O10" s="99">
        <f t="shared" si="7"/>
        <v>19.718309859154914</v>
      </c>
      <c r="P10" s="117"/>
      <c r="Q10" s="3" t="s">
        <v>160</v>
      </c>
    </row>
    <row r="11" spans="1:18" s="1" customFormat="1" ht="15.75" x14ac:dyDescent="0.2">
      <c r="A11" s="101">
        <f t="shared" si="5"/>
        <v>1.0289999999999999</v>
      </c>
      <c r="B11" s="205" t="s">
        <v>7</v>
      </c>
      <c r="C11" s="206">
        <v>1.0454599999999998</v>
      </c>
      <c r="D11" s="165">
        <v>1.0289999999999999</v>
      </c>
      <c r="E11" s="240">
        <f t="shared" si="6"/>
        <v>98.425573431790809</v>
      </c>
      <c r="F11" s="230">
        <v>0.876</v>
      </c>
      <c r="G11" s="83">
        <f t="shared" si="0"/>
        <v>0.15299999999999991</v>
      </c>
      <c r="H11" s="308">
        <v>19.2</v>
      </c>
      <c r="I11" s="131">
        <v>26</v>
      </c>
      <c r="J11" s="338">
        <f t="shared" si="1"/>
        <v>135.41666666666669</v>
      </c>
      <c r="K11" s="240">
        <v>11.439</v>
      </c>
      <c r="L11" s="243">
        <f t="shared" si="2"/>
        <v>14.561</v>
      </c>
      <c r="M11" s="95">
        <f t="shared" si="3"/>
        <v>252.67249757045678</v>
      </c>
      <c r="N11" s="74">
        <f t="shared" si="4"/>
        <v>130.58219178082192</v>
      </c>
      <c r="O11" s="99">
        <f t="shared" si="7"/>
        <v>122.09030578963487</v>
      </c>
      <c r="P11" s="117"/>
      <c r="Q11" s="3" t="s">
        <v>160</v>
      </c>
    </row>
    <row r="12" spans="1:18" s="1" customFormat="1" ht="15.75" x14ac:dyDescent="0.2">
      <c r="A12" s="101">
        <f t="shared" si="5"/>
        <v>1.7</v>
      </c>
      <c r="B12" s="205" t="s">
        <v>8</v>
      </c>
      <c r="C12" s="206">
        <v>1.71793</v>
      </c>
      <c r="D12" s="165">
        <v>1.7</v>
      </c>
      <c r="E12" s="240">
        <f t="shared" si="6"/>
        <v>98.956302061201569</v>
      </c>
      <c r="F12" s="230">
        <v>1.569</v>
      </c>
      <c r="G12" s="83">
        <f t="shared" si="0"/>
        <v>0.13100000000000001</v>
      </c>
      <c r="H12" s="308">
        <v>37.700000000000003</v>
      </c>
      <c r="I12" s="131">
        <v>34</v>
      </c>
      <c r="J12" s="338">
        <f t="shared" si="1"/>
        <v>90.18567639257293</v>
      </c>
      <c r="K12" s="240">
        <v>28.481999999999999</v>
      </c>
      <c r="L12" s="243">
        <f t="shared" si="2"/>
        <v>5.5180000000000007</v>
      </c>
      <c r="M12" s="95">
        <f t="shared" si="3"/>
        <v>200</v>
      </c>
      <c r="N12" s="74">
        <f t="shared" si="4"/>
        <v>181.52963671128106</v>
      </c>
      <c r="O12" s="99">
        <f t="shared" si="7"/>
        <v>18.470363288718943</v>
      </c>
      <c r="P12" s="117"/>
      <c r="Q12" s="3" t="s">
        <v>160</v>
      </c>
    </row>
    <row r="13" spans="1:18" s="1" customFormat="1" ht="15.75" x14ac:dyDescent="0.2">
      <c r="A13" s="101">
        <f t="shared" si="5"/>
        <v>1.6</v>
      </c>
      <c r="B13" s="205" t="s">
        <v>9</v>
      </c>
      <c r="C13" s="206">
        <v>1.603</v>
      </c>
      <c r="D13" s="165">
        <v>1.6</v>
      </c>
      <c r="E13" s="240">
        <f t="shared" si="6"/>
        <v>99.812850904553969</v>
      </c>
      <c r="F13" s="230">
        <v>1.3580000000000001</v>
      </c>
      <c r="G13" s="83">
        <f t="shared" si="0"/>
        <v>0.24199999999999999</v>
      </c>
      <c r="H13" s="308">
        <v>35.122999999999998</v>
      </c>
      <c r="I13" s="131">
        <v>35.064</v>
      </c>
      <c r="J13" s="338">
        <f t="shared" si="1"/>
        <v>99.832018904991031</v>
      </c>
      <c r="K13" s="240">
        <v>31.864000000000001</v>
      </c>
      <c r="L13" s="243">
        <f t="shared" si="2"/>
        <v>3.1999999999999993</v>
      </c>
      <c r="M13" s="95">
        <f t="shared" si="3"/>
        <v>219.14999999999998</v>
      </c>
      <c r="N13" s="74">
        <f t="shared" si="4"/>
        <v>234.63917525773195</v>
      </c>
      <c r="O13" s="99">
        <f t="shared" si="7"/>
        <v>-15.489175257731972</v>
      </c>
      <c r="P13" s="117"/>
      <c r="Q13" s="3" t="s">
        <v>160</v>
      </c>
    </row>
    <row r="14" spans="1:18" s="1" customFormat="1" ht="15.75" x14ac:dyDescent="0.2">
      <c r="A14" s="101">
        <f t="shared" si="5"/>
        <v>1.742</v>
      </c>
      <c r="B14" s="205" t="s">
        <v>10</v>
      </c>
      <c r="C14" s="206">
        <v>1.7665999999999999</v>
      </c>
      <c r="D14" s="165">
        <v>1.742</v>
      </c>
      <c r="E14" s="240">
        <f t="shared" si="6"/>
        <v>98.60749462243858</v>
      </c>
      <c r="F14" s="230">
        <v>1.8009999999999999</v>
      </c>
      <c r="G14" s="83">
        <f t="shared" si="0"/>
        <v>-5.8999999999999941E-2</v>
      </c>
      <c r="H14" s="308">
        <v>57</v>
      </c>
      <c r="I14" s="131">
        <v>56.64</v>
      </c>
      <c r="J14" s="338">
        <f t="shared" si="1"/>
        <v>99.368421052631589</v>
      </c>
      <c r="K14" s="240">
        <v>59.5</v>
      </c>
      <c r="L14" s="243">
        <f t="shared" si="2"/>
        <v>-2.8599999999999994</v>
      </c>
      <c r="M14" s="95">
        <f t="shared" si="3"/>
        <v>325.14351320321464</v>
      </c>
      <c r="N14" s="74">
        <f t="shared" si="4"/>
        <v>330.37201554691842</v>
      </c>
      <c r="O14" s="99">
        <f t="shared" si="7"/>
        <v>-5.2285023437037808</v>
      </c>
      <c r="P14" s="117"/>
      <c r="Q14" s="3" t="s">
        <v>160</v>
      </c>
    </row>
    <row r="15" spans="1:18" s="1" customFormat="1" ht="15.75" x14ac:dyDescent="0.2">
      <c r="A15" s="101">
        <f t="shared" si="5"/>
        <v>3.8</v>
      </c>
      <c r="B15" s="205" t="s">
        <v>11</v>
      </c>
      <c r="C15" s="206">
        <v>5.4362142000000002</v>
      </c>
      <c r="D15" s="165">
        <v>3.8</v>
      </c>
      <c r="E15" s="240">
        <f t="shared" si="6"/>
        <v>69.901587027236715</v>
      </c>
      <c r="F15" s="230">
        <v>5.4390000000000001</v>
      </c>
      <c r="G15" s="83">
        <f t="shared" si="0"/>
        <v>-1.6390000000000002</v>
      </c>
      <c r="H15" s="308">
        <v>185</v>
      </c>
      <c r="I15" s="131">
        <v>144.69999999999999</v>
      </c>
      <c r="J15" s="338">
        <f t="shared" si="1"/>
        <v>78.21621621621621</v>
      </c>
      <c r="K15" s="240">
        <v>171.053</v>
      </c>
      <c r="L15" s="243">
        <f t="shared" si="2"/>
        <v>-26.353000000000009</v>
      </c>
      <c r="M15" s="95">
        <f t="shared" si="3"/>
        <v>380.78947368421052</v>
      </c>
      <c r="N15" s="74">
        <f t="shared" si="4"/>
        <v>314.49347306490165</v>
      </c>
      <c r="O15" s="99">
        <f t="shared" si="7"/>
        <v>66.29600061930887</v>
      </c>
      <c r="P15" s="117"/>
      <c r="Q15" s="3" t="s">
        <v>160</v>
      </c>
    </row>
    <row r="16" spans="1:18" s="1" customFormat="1" ht="15.75" x14ac:dyDescent="0.2">
      <c r="A16" s="101">
        <f t="shared" si="5"/>
        <v>13.061999999999999</v>
      </c>
      <c r="B16" s="205" t="s">
        <v>58</v>
      </c>
      <c r="C16" s="206">
        <v>13.631607000000001</v>
      </c>
      <c r="D16" s="165">
        <v>13.061999999999999</v>
      </c>
      <c r="E16" s="240">
        <f t="shared" si="6"/>
        <v>95.821424429269413</v>
      </c>
      <c r="F16" s="230">
        <v>12.4</v>
      </c>
      <c r="G16" s="83">
        <f t="shared" si="0"/>
        <v>0.66199999999999903</v>
      </c>
      <c r="H16" s="308">
        <v>400</v>
      </c>
      <c r="I16" s="131">
        <v>363.452</v>
      </c>
      <c r="J16" s="338">
        <f t="shared" si="1"/>
        <v>90.863</v>
      </c>
      <c r="K16" s="240">
        <v>363.1</v>
      </c>
      <c r="L16" s="243">
        <f t="shared" si="2"/>
        <v>0.35199999999997544</v>
      </c>
      <c r="M16" s="95">
        <f t="shared" si="3"/>
        <v>278.25141632215588</v>
      </c>
      <c r="N16" s="74">
        <f t="shared" si="4"/>
        <v>292.82258064516134</v>
      </c>
      <c r="O16" s="99">
        <f t="shared" si="7"/>
        <v>-14.571164323005462</v>
      </c>
      <c r="P16" s="117"/>
      <c r="Q16" s="3" t="s">
        <v>160</v>
      </c>
    </row>
    <row r="17" spans="1:17" s="1" customFormat="1" ht="15.75" x14ac:dyDescent="0.2">
      <c r="A17" s="101">
        <f t="shared" si="5"/>
        <v>2.66</v>
      </c>
      <c r="B17" s="205" t="s">
        <v>12</v>
      </c>
      <c r="C17" s="206">
        <v>2.746</v>
      </c>
      <c r="D17" s="165">
        <v>2.66</v>
      </c>
      <c r="E17" s="240">
        <f t="shared" si="6"/>
        <v>96.868171886380196</v>
      </c>
      <c r="F17" s="230">
        <v>2.258</v>
      </c>
      <c r="G17" s="83">
        <f t="shared" si="0"/>
        <v>0.40200000000000014</v>
      </c>
      <c r="H17" s="308">
        <v>69</v>
      </c>
      <c r="I17" s="131">
        <v>82.93</v>
      </c>
      <c r="J17" s="338">
        <f t="shared" si="1"/>
        <v>120.18840579710147</v>
      </c>
      <c r="K17" s="240">
        <v>64</v>
      </c>
      <c r="L17" s="243">
        <f t="shared" si="2"/>
        <v>18.930000000000007</v>
      </c>
      <c r="M17" s="95">
        <f t="shared" si="3"/>
        <v>311.76691729323306</v>
      </c>
      <c r="N17" s="74">
        <f t="shared" si="4"/>
        <v>283.43666961913198</v>
      </c>
      <c r="O17" s="99">
        <f t="shared" si="7"/>
        <v>28.330247674101088</v>
      </c>
      <c r="P17" s="117"/>
      <c r="Q17" s="3" t="s">
        <v>160</v>
      </c>
    </row>
    <row r="18" spans="1:17" s="1" customFormat="1" ht="15.75" x14ac:dyDescent="0.2">
      <c r="A18" s="101">
        <f t="shared" si="5"/>
        <v>3.028</v>
      </c>
      <c r="B18" s="205" t="s">
        <v>13</v>
      </c>
      <c r="C18" s="206">
        <v>3.5469999999999997</v>
      </c>
      <c r="D18" s="165">
        <v>3.028</v>
      </c>
      <c r="E18" s="240">
        <f t="shared" si="6"/>
        <v>85.367916549196508</v>
      </c>
      <c r="F18" s="230">
        <v>4.6399999999999997</v>
      </c>
      <c r="G18" s="83">
        <f t="shared" si="0"/>
        <v>-1.6119999999999997</v>
      </c>
      <c r="H18" s="308">
        <v>103.4</v>
      </c>
      <c r="I18" s="131">
        <v>75.44</v>
      </c>
      <c r="J18" s="338">
        <f t="shared" si="1"/>
        <v>72.959381044487429</v>
      </c>
      <c r="K18" s="240">
        <v>125</v>
      </c>
      <c r="L18" s="243">
        <f t="shared" si="2"/>
        <v>-49.56</v>
      </c>
      <c r="M18" s="95">
        <f t="shared" si="3"/>
        <v>249.14134742404227</v>
      </c>
      <c r="N18" s="74">
        <f t="shared" si="4"/>
        <v>269.39655172413791</v>
      </c>
      <c r="O18" s="99">
        <f t="shared" si="7"/>
        <v>-20.255204300095642</v>
      </c>
      <c r="P18" s="117"/>
      <c r="Q18" s="3" t="s">
        <v>160</v>
      </c>
    </row>
    <row r="19" spans="1:17" s="1" customFormat="1" ht="15.75" x14ac:dyDescent="0.2">
      <c r="A19" s="101">
        <f t="shared" si="5"/>
        <v>1.6676899999999999</v>
      </c>
      <c r="B19" s="205" t="s">
        <v>14</v>
      </c>
      <c r="C19" s="206">
        <v>1.6676899999999999</v>
      </c>
      <c r="D19" s="165">
        <v>1.6676899999999999</v>
      </c>
      <c r="E19" s="240">
        <f t="shared" si="6"/>
        <v>100</v>
      </c>
      <c r="F19" s="230">
        <v>1.3560000000000001</v>
      </c>
      <c r="G19" s="83">
        <f t="shared" si="0"/>
        <v>0.3116899999999998</v>
      </c>
      <c r="H19" s="308">
        <v>35</v>
      </c>
      <c r="I19" s="131">
        <v>37.834000000000003</v>
      </c>
      <c r="J19" s="338">
        <f t="shared" si="1"/>
        <v>108.09714285714287</v>
      </c>
      <c r="K19" s="240">
        <v>31.404</v>
      </c>
      <c r="L19" s="243">
        <f t="shared" si="2"/>
        <v>6.4300000000000033</v>
      </c>
      <c r="M19" s="95">
        <f t="shared" si="3"/>
        <v>226.86470507108638</v>
      </c>
      <c r="N19" s="74">
        <f t="shared" si="4"/>
        <v>231.59292035398227</v>
      </c>
      <c r="O19" s="99">
        <f t="shared" si="7"/>
        <v>-4.7282152828958885</v>
      </c>
      <c r="P19" s="117"/>
      <c r="Q19" s="3" t="s">
        <v>160</v>
      </c>
    </row>
    <row r="20" spans="1:17" s="1" customFormat="1" ht="15.75" x14ac:dyDescent="0.2">
      <c r="A20" s="101">
        <f t="shared" si="5"/>
        <v>2.8530000000000002</v>
      </c>
      <c r="B20" s="205" t="s">
        <v>15</v>
      </c>
      <c r="C20" s="206">
        <v>3.464</v>
      </c>
      <c r="D20" s="165">
        <v>2.8530000000000002</v>
      </c>
      <c r="E20" s="240">
        <f t="shared" si="6"/>
        <v>82.361431870669747</v>
      </c>
      <c r="F20" s="230">
        <v>3.3929999999999998</v>
      </c>
      <c r="G20" s="83">
        <f t="shared" si="0"/>
        <v>-0.53999999999999959</v>
      </c>
      <c r="H20" s="308">
        <v>120</v>
      </c>
      <c r="I20" s="131">
        <v>100.727</v>
      </c>
      <c r="J20" s="338">
        <f t="shared" si="1"/>
        <v>83.939166666666665</v>
      </c>
      <c r="K20" s="240">
        <v>120.02</v>
      </c>
      <c r="L20" s="243">
        <f t="shared" si="2"/>
        <v>-19.292999999999992</v>
      </c>
      <c r="M20" s="95">
        <f t="shared" si="3"/>
        <v>353.0564318261479</v>
      </c>
      <c r="N20" s="74">
        <f t="shared" si="4"/>
        <v>353.72826407309168</v>
      </c>
      <c r="O20" s="99">
        <f t="shared" si="7"/>
        <v>-0.67183224694377941</v>
      </c>
      <c r="P20" s="117"/>
      <c r="Q20" s="3" t="s">
        <v>160</v>
      </c>
    </row>
    <row r="21" spans="1:17" s="1" customFormat="1" ht="15.75" x14ac:dyDescent="0.2">
      <c r="A21" s="101">
        <f t="shared" si="5"/>
        <v>7.6301000000000005</v>
      </c>
      <c r="B21" s="205" t="s">
        <v>16</v>
      </c>
      <c r="C21" s="206">
        <v>7.6301000000000005</v>
      </c>
      <c r="D21" s="165">
        <v>7.6301000000000005</v>
      </c>
      <c r="E21" s="240">
        <f t="shared" si="6"/>
        <v>100</v>
      </c>
      <c r="F21" s="230">
        <v>6.4580000000000002</v>
      </c>
      <c r="G21" s="83">
        <f t="shared" si="0"/>
        <v>1.1721000000000004</v>
      </c>
      <c r="H21" s="308">
        <v>157.11000000000001</v>
      </c>
      <c r="I21" s="131">
        <v>185.57400000000001</v>
      </c>
      <c r="J21" s="338">
        <f t="shared" si="1"/>
        <v>118.11724269620012</v>
      </c>
      <c r="K21" s="240">
        <v>143.596</v>
      </c>
      <c r="L21" s="243">
        <f t="shared" si="2"/>
        <v>41.978000000000009</v>
      </c>
      <c r="M21" s="95">
        <f t="shared" si="3"/>
        <v>243.21306404896399</v>
      </c>
      <c r="N21" s="74">
        <f t="shared" si="4"/>
        <v>222.35366986683181</v>
      </c>
      <c r="O21" s="99">
        <f t="shared" si="7"/>
        <v>20.859394182132178</v>
      </c>
      <c r="P21" s="117"/>
      <c r="Q21" s="3" t="s">
        <v>160</v>
      </c>
    </row>
    <row r="22" spans="1:17" s="1" customFormat="1" ht="15.75" x14ac:dyDescent="0.2">
      <c r="A22" s="101">
        <f t="shared" si="5"/>
        <v>15.5</v>
      </c>
      <c r="B22" s="205" t="s">
        <v>17</v>
      </c>
      <c r="C22" s="206">
        <v>21.8675</v>
      </c>
      <c r="D22" s="165">
        <v>15.5</v>
      </c>
      <c r="E22" s="240">
        <f t="shared" si="6"/>
        <v>70.881445066880076</v>
      </c>
      <c r="F22" s="230">
        <v>19</v>
      </c>
      <c r="G22" s="83">
        <f t="shared" si="0"/>
        <v>-3.5</v>
      </c>
      <c r="H22" s="308">
        <v>570</v>
      </c>
      <c r="I22" s="131">
        <v>500</v>
      </c>
      <c r="J22" s="338">
        <f t="shared" si="1"/>
        <v>87.719298245614027</v>
      </c>
      <c r="K22" s="240">
        <v>509.2</v>
      </c>
      <c r="L22" s="243">
        <f t="shared" si="2"/>
        <v>-9.1999999999999886</v>
      </c>
      <c r="M22" s="95">
        <f t="shared" si="3"/>
        <v>322.58064516129031</v>
      </c>
      <c r="N22" s="74">
        <f t="shared" si="4"/>
        <v>268</v>
      </c>
      <c r="O22" s="99">
        <f t="shared" si="7"/>
        <v>54.580645161290306</v>
      </c>
      <c r="P22" s="117"/>
      <c r="Q22" s="3" t="s">
        <v>160</v>
      </c>
    </row>
    <row r="23" spans="1:17" s="1" customFormat="1" ht="15.75" x14ac:dyDescent="0.2">
      <c r="A23" s="101">
        <f t="shared" si="5"/>
        <v>3.53877</v>
      </c>
      <c r="B23" s="205" t="s">
        <v>18</v>
      </c>
      <c r="C23" s="206">
        <v>3.53877</v>
      </c>
      <c r="D23" s="165">
        <v>3.53877</v>
      </c>
      <c r="E23" s="240">
        <f t="shared" si="6"/>
        <v>100</v>
      </c>
      <c r="F23" s="230">
        <v>3.2370000000000001</v>
      </c>
      <c r="G23" s="83">
        <f t="shared" si="0"/>
        <v>0.30176999999999987</v>
      </c>
      <c r="H23" s="308">
        <v>87</v>
      </c>
      <c r="I23" s="131">
        <v>86.736000000000004</v>
      </c>
      <c r="J23" s="338">
        <f t="shared" si="1"/>
        <v>99.696551724137933</v>
      </c>
      <c r="K23" s="240">
        <v>85.024000000000001</v>
      </c>
      <c r="L23" s="243">
        <f t="shared" si="2"/>
        <v>1.7120000000000033</v>
      </c>
      <c r="M23" s="95">
        <f t="shared" si="3"/>
        <v>245.10211175069304</v>
      </c>
      <c r="N23" s="74">
        <f t="shared" si="4"/>
        <v>262.66295953042942</v>
      </c>
      <c r="O23" s="99">
        <f t="shared" si="7"/>
        <v>-17.560847779736378</v>
      </c>
      <c r="P23" s="117"/>
      <c r="Q23" s="3" t="s">
        <v>160</v>
      </c>
    </row>
    <row r="24" spans="1:17" s="1" customFormat="1" ht="15" hidden="1" customHeight="1" x14ac:dyDescent="0.2">
      <c r="A24" s="101" t="str">
        <f t="shared" si="5"/>
        <v>x</v>
      </c>
      <c r="B24" s="205" t="s">
        <v>153</v>
      </c>
      <c r="C24" s="206">
        <v>2.137E-2</v>
      </c>
      <c r="D24" s="165" t="s">
        <v>136</v>
      </c>
      <c r="E24" s="240">
        <f t="shared" si="6"/>
        <v>0</v>
      </c>
      <c r="F24" s="230" t="s">
        <v>136</v>
      </c>
      <c r="G24" s="83" t="str">
        <f t="shared" si="0"/>
        <v/>
      </c>
      <c r="H24" s="308"/>
      <c r="I24" s="131" t="s">
        <v>136</v>
      </c>
      <c r="J24" s="338" t="str">
        <f t="shared" si="1"/>
        <v/>
      </c>
      <c r="K24" s="240" t="s">
        <v>136</v>
      </c>
      <c r="L24" s="243" t="str">
        <f t="shared" si="2"/>
        <v/>
      </c>
      <c r="M24" s="95" t="str">
        <f t="shared" si="3"/>
        <v/>
      </c>
      <c r="N24" s="74" t="str">
        <f t="shared" si="4"/>
        <v/>
      </c>
      <c r="O24" s="99">
        <f t="shared" si="7"/>
        <v>0</v>
      </c>
      <c r="P24" s="117"/>
      <c r="Q24" s="3" t="s">
        <v>160</v>
      </c>
    </row>
    <row r="25" spans="1:17" s="13" customFormat="1" ht="15.75" x14ac:dyDescent="0.25">
      <c r="A25" s="101">
        <f t="shared" si="5"/>
        <v>16.875</v>
      </c>
      <c r="B25" s="203" t="s">
        <v>19</v>
      </c>
      <c r="C25" s="204">
        <v>17.135465</v>
      </c>
      <c r="D25" s="226">
        <f>SUM(D26:D35)</f>
        <v>16.875</v>
      </c>
      <c r="E25" s="78">
        <f t="shared" si="6"/>
        <v>98.479965381738992</v>
      </c>
      <c r="F25" s="231">
        <f>SUM(F26:F35)</f>
        <v>14.853999999999999</v>
      </c>
      <c r="G25" s="82">
        <f t="shared" si="0"/>
        <v>2.0210000000000008</v>
      </c>
      <c r="H25" s="307">
        <v>382</v>
      </c>
      <c r="I25" s="130">
        <f>SUM(I26:I35)</f>
        <v>433.69299999999998</v>
      </c>
      <c r="J25" s="341">
        <f t="shared" si="1"/>
        <v>113.53219895287958</v>
      </c>
      <c r="K25" s="241">
        <f>SUM(K26:K35)</f>
        <v>356.78300000000002</v>
      </c>
      <c r="L25" s="247">
        <f t="shared" si="2"/>
        <v>76.909999999999968</v>
      </c>
      <c r="M25" s="94">
        <f t="shared" si="3"/>
        <v>257.00325925925927</v>
      </c>
      <c r="N25" s="73">
        <f t="shared" si="4"/>
        <v>240.19321394910463</v>
      </c>
      <c r="O25" s="98">
        <f t="shared" si="7"/>
        <v>16.810045310154635</v>
      </c>
      <c r="P25" s="117"/>
      <c r="Q25" s="3" t="s">
        <v>160</v>
      </c>
    </row>
    <row r="26" spans="1:17" s="1" customFormat="1" ht="15" customHeight="1" x14ac:dyDescent="0.2">
      <c r="A26" s="101">
        <f t="shared" si="5"/>
        <v>0.23400000000000001</v>
      </c>
      <c r="B26" s="205" t="s">
        <v>137</v>
      </c>
      <c r="C26" s="206">
        <v>0.23407</v>
      </c>
      <c r="D26" s="165">
        <v>0.23400000000000001</v>
      </c>
      <c r="E26" s="240">
        <f t="shared" si="6"/>
        <v>99.970094416200283</v>
      </c>
      <c r="F26" s="230">
        <v>0.24</v>
      </c>
      <c r="G26" s="84">
        <f t="shared" si="0"/>
        <v>-5.9999999999999776E-3</v>
      </c>
      <c r="H26" s="309">
        <v>3.5</v>
      </c>
      <c r="I26" s="131">
        <v>3.52</v>
      </c>
      <c r="J26" s="335">
        <f t="shared" si="1"/>
        <v>100.57142857142858</v>
      </c>
      <c r="K26" s="240">
        <v>4.7160000000000002</v>
      </c>
      <c r="L26" s="248">
        <f t="shared" si="2"/>
        <v>-1.1960000000000002</v>
      </c>
      <c r="M26" s="95">
        <f t="shared" si="3"/>
        <v>150.42735042735043</v>
      </c>
      <c r="N26" s="75">
        <f t="shared" si="4"/>
        <v>196.50000000000003</v>
      </c>
      <c r="O26" s="141">
        <f t="shared" si="7"/>
        <v>-46.072649572649595</v>
      </c>
      <c r="P26" s="117"/>
      <c r="Q26" s="3" t="s">
        <v>160</v>
      </c>
    </row>
    <row r="27" spans="1:17" s="1" customFormat="1" ht="15" customHeight="1" x14ac:dyDescent="0.2">
      <c r="A27" s="101">
        <f t="shared" si="5"/>
        <v>0.29699999999999999</v>
      </c>
      <c r="B27" s="205" t="s">
        <v>20</v>
      </c>
      <c r="C27" s="206">
        <v>0.35658499999999999</v>
      </c>
      <c r="D27" s="165">
        <v>0.29699999999999999</v>
      </c>
      <c r="E27" s="240">
        <f t="shared" si="6"/>
        <v>83.290099134848646</v>
      </c>
      <c r="F27" s="230">
        <v>0.191</v>
      </c>
      <c r="G27" s="84">
        <f t="shared" si="0"/>
        <v>0.10599999999999998</v>
      </c>
      <c r="H27" s="309">
        <v>4.8</v>
      </c>
      <c r="I27" s="131">
        <v>6.1379999999999999</v>
      </c>
      <c r="J27" s="335">
        <f t="shared" si="1"/>
        <v>127.875</v>
      </c>
      <c r="K27" s="240">
        <v>2.88</v>
      </c>
      <c r="L27" s="248">
        <f t="shared" si="2"/>
        <v>3.258</v>
      </c>
      <c r="M27" s="95">
        <f t="shared" si="3"/>
        <v>206.66666666666669</v>
      </c>
      <c r="N27" s="75">
        <f t="shared" si="4"/>
        <v>150.78534031413614</v>
      </c>
      <c r="O27" s="141">
        <f t="shared" si="7"/>
        <v>55.88132635253055</v>
      </c>
      <c r="P27" s="117"/>
      <c r="Q27" s="3" t="s">
        <v>160</v>
      </c>
    </row>
    <row r="28" spans="1:17" s="1" customFormat="1" ht="15.75" x14ac:dyDescent="0.2">
      <c r="A28" s="101">
        <f t="shared" si="5"/>
        <v>1.3460000000000001</v>
      </c>
      <c r="B28" s="205" t="s">
        <v>21</v>
      </c>
      <c r="C28" s="206">
        <v>1.3456699999999999</v>
      </c>
      <c r="D28" s="165">
        <v>1.3460000000000001</v>
      </c>
      <c r="E28" s="240">
        <f t="shared" si="6"/>
        <v>100.02452310001711</v>
      </c>
      <c r="F28" s="230">
        <v>1.171</v>
      </c>
      <c r="G28" s="84">
        <f t="shared" si="0"/>
        <v>0.17500000000000004</v>
      </c>
      <c r="H28" s="309">
        <v>23.5</v>
      </c>
      <c r="I28" s="131">
        <v>24.420999999999999</v>
      </c>
      <c r="J28" s="335">
        <f t="shared" si="1"/>
        <v>103.9191489361702</v>
      </c>
      <c r="K28" s="240">
        <v>21.084</v>
      </c>
      <c r="L28" s="248">
        <f t="shared" si="2"/>
        <v>3.3369999999999997</v>
      </c>
      <c r="M28" s="95">
        <f t="shared" si="3"/>
        <v>181.4338781575037</v>
      </c>
      <c r="N28" s="75">
        <f t="shared" si="4"/>
        <v>180.05123825789923</v>
      </c>
      <c r="O28" s="141">
        <f t="shared" si="7"/>
        <v>1.3826398996044702</v>
      </c>
      <c r="P28" s="117"/>
      <c r="Q28" s="3" t="s">
        <v>160</v>
      </c>
    </row>
    <row r="29" spans="1:17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65" t="s">
        <v>136</v>
      </c>
      <c r="E29" s="240">
        <f t="shared" si="6"/>
        <v>0</v>
      </c>
      <c r="F29" s="230" t="s">
        <v>136</v>
      </c>
      <c r="G29" s="84" t="str">
        <f t="shared" si="0"/>
        <v/>
      </c>
      <c r="H29" s="309"/>
      <c r="I29" s="131" t="s">
        <v>136</v>
      </c>
      <c r="J29" s="335" t="str">
        <f t="shared" si="1"/>
        <v/>
      </c>
      <c r="K29" s="240" t="s">
        <v>136</v>
      </c>
      <c r="L29" s="248" t="str">
        <f t="shared" si="2"/>
        <v/>
      </c>
      <c r="M29" s="95" t="str">
        <f t="shared" si="3"/>
        <v/>
      </c>
      <c r="N29" s="75" t="str">
        <f t="shared" si="4"/>
        <v/>
      </c>
      <c r="O29" s="141">
        <f t="shared" si="7"/>
        <v>0</v>
      </c>
      <c r="P29" s="117"/>
      <c r="Q29" s="3" t="s">
        <v>160</v>
      </c>
    </row>
    <row r="30" spans="1:17" s="1" customFormat="1" ht="15.75" x14ac:dyDescent="0.2">
      <c r="A30" s="101">
        <f t="shared" si="5"/>
        <v>3.1549999999999998</v>
      </c>
      <c r="B30" s="205" t="s">
        <v>22</v>
      </c>
      <c r="C30" s="206">
        <v>3.1550500000000001</v>
      </c>
      <c r="D30" s="165">
        <v>3.1549999999999998</v>
      </c>
      <c r="E30" s="240">
        <f t="shared" si="6"/>
        <v>99.998415239061174</v>
      </c>
      <c r="F30" s="230">
        <v>2.871</v>
      </c>
      <c r="G30" s="83">
        <f t="shared" si="0"/>
        <v>0.28399999999999981</v>
      </c>
      <c r="H30" s="308">
        <v>66.5</v>
      </c>
      <c r="I30" s="131">
        <v>74.72</v>
      </c>
      <c r="J30" s="338">
        <f t="shared" si="1"/>
        <v>112.3609022556391</v>
      </c>
      <c r="K30" s="240">
        <v>66.408000000000001</v>
      </c>
      <c r="L30" s="243">
        <f t="shared" si="2"/>
        <v>8.3119999999999976</v>
      </c>
      <c r="M30" s="95">
        <f t="shared" si="3"/>
        <v>236.83042789223458</v>
      </c>
      <c r="N30" s="74">
        <f t="shared" si="4"/>
        <v>231.30616509926855</v>
      </c>
      <c r="O30" s="99">
        <f t="shared" si="7"/>
        <v>5.5242627929660273</v>
      </c>
      <c r="P30" s="117"/>
      <c r="Q30" s="3" t="s">
        <v>160</v>
      </c>
    </row>
    <row r="31" spans="1:17" s="1" customFormat="1" ht="15.75" x14ac:dyDescent="0.2">
      <c r="A31" s="101">
        <f t="shared" si="5"/>
        <v>2.2400000000000002</v>
      </c>
      <c r="B31" s="205" t="s">
        <v>83</v>
      </c>
      <c r="C31" s="206">
        <v>2.2757100000000001</v>
      </c>
      <c r="D31" s="165">
        <v>2.2400000000000002</v>
      </c>
      <c r="E31" s="240">
        <f t="shared" si="6"/>
        <v>98.430819392629118</v>
      </c>
      <c r="F31" s="230">
        <v>2.173</v>
      </c>
      <c r="G31" s="84">
        <f t="shared" si="0"/>
        <v>6.7000000000000171E-2</v>
      </c>
      <c r="H31" s="309">
        <v>61</v>
      </c>
      <c r="I31" s="131">
        <v>64.563999999999993</v>
      </c>
      <c r="J31" s="335">
        <f t="shared" si="1"/>
        <v>105.84262295081966</v>
      </c>
      <c r="K31" s="240">
        <v>59.207000000000001</v>
      </c>
      <c r="L31" s="248">
        <f t="shared" si="2"/>
        <v>5.3569999999999922</v>
      </c>
      <c r="M31" s="95">
        <f t="shared" si="3"/>
        <v>288.23214285714278</v>
      </c>
      <c r="N31" s="75">
        <f t="shared" si="4"/>
        <v>272.46663598711456</v>
      </c>
      <c r="O31" s="141">
        <f t="shared" si="7"/>
        <v>15.765506870028219</v>
      </c>
      <c r="P31" s="117"/>
      <c r="Q31" s="3" t="s">
        <v>160</v>
      </c>
    </row>
    <row r="32" spans="1:17" s="1" customFormat="1" ht="15.75" x14ac:dyDescent="0.2">
      <c r="A32" s="101">
        <f t="shared" si="5"/>
        <v>3.2440000000000002</v>
      </c>
      <c r="B32" s="205" t="s">
        <v>23</v>
      </c>
      <c r="C32" s="206">
        <v>3.24356</v>
      </c>
      <c r="D32" s="165">
        <v>3.2440000000000002</v>
      </c>
      <c r="E32" s="240">
        <f t="shared" si="6"/>
        <v>100.01356534178495</v>
      </c>
      <c r="F32" s="230">
        <v>2.7519999999999998</v>
      </c>
      <c r="G32" s="83">
        <f t="shared" si="0"/>
        <v>0.49200000000000044</v>
      </c>
      <c r="H32" s="308">
        <v>70</v>
      </c>
      <c r="I32" s="131">
        <v>74.8</v>
      </c>
      <c r="J32" s="338">
        <f t="shared" si="1"/>
        <v>106.85714285714285</v>
      </c>
      <c r="K32" s="240">
        <v>62.895000000000003</v>
      </c>
      <c r="L32" s="243">
        <f t="shared" si="2"/>
        <v>11.904999999999994</v>
      </c>
      <c r="M32" s="95">
        <f t="shared" si="3"/>
        <v>230.57953144266335</v>
      </c>
      <c r="N32" s="74">
        <f t="shared" si="4"/>
        <v>228.5428779069768</v>
      </c>
      <c r="O32" s="99">
        <f t="shared" si="7"/>
        <v>2.0366535356865541</v>
      </c>
      <c r="P32" s="117"/>
      <c r="Q32" s="3" t="s">
        <v>160</v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>
        <v>6.8000000000000005E-3</v>
      </c>
      <c r="D33" s="165">
        <v>0</v>
      </c>
      <c r="E33" s="240">
        <f t="shared" si="6"/>
        <v>0</v>
      </c>
      <c r="F33" s="230">
        <v>0</v>
      </c>
      <c r="G33" s="84">
        <f t="shared" si="0"/>
        <v>0</v>
      </c>
      <c r="H33" s="309">
        <v>0.6</v>
      </c>
      <c r="I33" s="131">
        <v>0</v>
      </c>
      <c r="J33" s="335">
        <f t="shared" si="1"/>
        <v>0</v>
      </c>
      <c r="K33" s="240">
        <v>0</v>
      </c>
      <c r="L33" s="248">
        <f t="shared" si="2"/>
        <v>0</v>
      </c>
      <c r="M33" s="95" t="str">
        <f t="shared" si="3"/>
        <v/>
      </c>
      <c r="N33" s="75" t="str">
        <f t="shared" si="4"/>
        <v/>
      </c>
      <c r="O33" s="141">
        <f t="shared" si="7"/>
        <v>0</v>
      </c>
      <c r="P33" s="117"/>
      <c r="Q33" s="3" t="s">
        <v>160</v>
      </c>
    </row>
    <row r="34" spans="1:17" s="1" customFormat="1" ht="15.75" x14ac:dyDescent="0.2">
      <c r="A34" s="101">
        <f t="shared" si="5"/>
        <v>4.4009999999999998</v>
      </c>
      <c r="B34" s="205" t="s">
        <v>25</v>
      </c>
      <c r="C34" s="206">
        <v>4.4439000000000002</v>
      </c>
      <c r="D34" s="165">
        <v>4.4009999999999998</v>
      </c>
      <c r="E34" s="240">
        <f t="shared" si="6"/>
        <v>99.034631742388441</v>
      </c>
      <c r="F34" s="230">
        <v>3.7669999999999999</v>
      </c>
      <c r="G34" s="84">
        <f t="shared" si="0"/>
        <v>0.6339999999999999</v>
      </c>
      <c r="H34" s="309">
        <v>111.5</v>
      </c>
      <c r="I34" s="131">
        <v>130.703</v>
      </c>
      <c r="J34" s="335">
        <f t="shared" si="1"/>
        <v>117.22242152466369</v>
      </c>
      <c r="K34" s="240">
        <v>94.896000000000001</v>
      </c>
      <c r="L34" s="248">
        <f t="shared" si="2"/>
        <v>35.807000000000002</v>
      </c>
      <c r="M34" s="95">
        <f t="shared" si="3"/>
        <v>296.98477618723018</v>
      </c>
      <c r="N34" s="75">
        <f t="shared" si="4"/>
        <v>251.91398991239714</v>
      </c>
      <c r="O34" s="141">
        <f t="shared" si="7"/>
        <v>45.07078627483304</v>
      </c>
      <c r="P34" s="117"/>
      <c r="Q34" s="3" t="s">
        <v>160</v>
      </c>
    </row>
    <row r="35" spans="1:17" s="1" customFormat="1" ht="15.75" x14ac:dyDescent="0.2">
      <c r="A35" s="101">
        <f t="shared" si="5"/>
        <v>1.958</v>
      </c>
      <c r="B35" s="205" t="s">
        <v>26</v>
      </c>
      <c r="C35" s="206">
        <v>2.0741199999999997</v>
      </c>
      <c r="D35" s="165">
        <v>1.958</v>
      </c>
      <c r="E35" s="240">
        <f t="shared" si="6"/>
        <v>94.401481110061141</v>
      </c>
      <c r="F35" s="230">
        <v>1.6890000000000001</v>
      </c>
      <c r="G35" s="83">
        <f t="shared" si="0"/>
        <v>0.26899999999999991</v>
      </c>
      <c r="H35" s="308">
        <v>40.6</v>
      </c>
      <c r="I35" s="131">
        <v>54.826999999999998</v>
      </c>
      <c r="J35" s="338">
        <f t="shared" si="1"/>
        <v>135.04187192118226</v>
      </c>
      <c r="K35" s="240">
        <v>44.697000000000003</v>
      </c>
      <c r="L35" s="243">
        <f t="shared" si="2"/>
        <v>10.129999999999995</v>
      </c>
      <c r="M35" s="95">
        <f t="shared" si="3"/>
        <v>280.01532175689482</v>
      </c>
      <c r="N35" s="74">
        <f t="shared" si="4"/>
        <v>264.63587921847244</v>
      </c>
      <c r="O35" s="99">
        <f t="shared" si="7"/>
        <v>15.379442538422381</v>
      </c>
      <c r="P35" s="117"/>
      <c r="Q35" s="3" t="s">
        <v>160</v>
      </c>
    </row>
    <row r="36" spans="1:17" s="13" customFormat="1" ht="15.75" x14ac:dyDescent="0.25">
      <c r="A36" s="101">
        <f t="shared" si="5"/>
        <v>28.06362</v>
      </c>
      <c r="B36" s="203" t="s">
        <v>59</v>
      </c>
      <c r="C36" s="204">
        <v>28.691034999999999</v>
      </c>
      <c r="D36" s="226">
        <f>SUM(D37:D44)</f>
        <v>28.06362</v>
      </c>
      <c r="E36" s="78">
        <f t="shared" si="6"/>
        <v>97.813201928755802</v>
      </c>
      <c r="F36" s="130">
        <f>SUM(F37:F44)</f>
        <v>25.970000000000002</v>
      </c>
      <c r="G36" s="82">
        <f t="shared" si="0"/>
        <v>2.0936199999999978</v>
      </c>
      <c r="H36" s="307">
        <v>803.45400000000006</v>
      </c>
      <c r="I36" s="130">
        <f>SUM(I37:I44)</f>
        <v>840.07999999999993</v>
      </c>
      <c r="J36" s="341">
        <f t="shared" si="1"/>
        <v>104.55856838101496</v>
      </c>
      <c r="K36" s="241">
        <f>SUM(K37:K44)</f>
        <v>762.62400000000002</v>
      </c>
      <c r="L36" s="247">
        <f t="shared" si="2"/>
        <v>77.455999999999904</v>
      </c>
      <c r="M36" s="94">
        <f t="shared" si="3"/>
        <v>299.34840907908529</v>
      </c>
      <c r="N36" s="73">
        <f t="shared" si="4"/>
        <v>293.65575664227953</v>
      </c>
      <c r="O36" s="98">
        <f t="shared" si="7"/>
        <v>5.6926524368057585</v>
      </c>
      <c r="P36" s="117"/>
      <c r="Q36" s="3" t="s">
        <v>160</v>
      </c>
    </row>
    <row r="37" spans="1:17" s="17" customFormat="1" ht="15.75" x14ac:dyDescent="0.2">
      <c r="A37" s="101">
        <f t="shared" si="5"/>
        <v>8.610000000000001E-2</v>
      </c>
      <c r="B37" s="205" t="s">
        <v>84</v>
      </c>
      <c r="C37" s="206">
        <v>8.610000000000001E-2</v>
      </c>
      <c r="D37" s="165">
        <v>8.610000000000001E-2</v>
      </c>
      <c r="E37" s="240">
        <f t="shared" si="6"/>
        <v>100</v>
      </c>
      <c r="F37" s="230">
        <v>1.9E-2</v>
      </c>
      <c r="G37" s="84">
        <f t="shared" si="0"/>
        <v>6.7100000000000007E-2</v>
      </c>
      <c r="H37" s="309">
        <v>0.95399999999999996</v>
      </c>
      <c r="I37" s="131">
        <v>1.2509999999999999</v>
      </c>
      <c r="J37" s="335">
        <f t="shared" ref="J37:J68" si="10">IFERROR(I37/H37*100,"")</f>
        <v>131.13207547169813</v>
      </c>
      <c r="K37" s="240">
        <v>0.92800000000000005</v>
      </c>
      <c r="L37" s="248">
        <f t="shared" ref="L37:L68" si="11">IFERROR(I37-K37,"")</f>
        <v>0.32299999999999984</v>
      </c>
      <c r="M37" s="95">
        <f t="shared" ref="M37:M68" si="12">IFERROR(IF(D37&gt;0,I37/D37*10,""),"")</f>
        <v>145.29616724738673</v>
      </c>
      <c r="N37" s="75">
        <f t="shared" ref="N37:N68" si="13">IFERROR(IF(F37&gt;0,K37/F37*10,""),"")</f>
        <v>488.42105263157896</v>
      </c>
      <c r="O37" s="141">
        <f t="shared" si="7"/>
        <v>-343.12488538419223</v>
      </c>
      <c r="P37" s="117"/>
      <c r="Q37" s="3" t="s">
        <v>160</v>
      </c>
    </row>
    <row r="38" spans="1:17" s="1" customFormat="1" ht="15.75" x14ac:dyDescent="0.2">
      <c r="A38" s="101">
        <f t="shared" si="5"/>
        <v>7.6999999999999999E-2</v>
      </c>
      <c r="B38" s="205" t="s">
        <v>85</v>
      </c>
      <c r="C38" s="206">
        <v>7.6999999999999999E-2</v>
      </c>
      <c r="D38" s="165">
        <v>7.6999999999999999E-2</v>
      </c>
      <c r="E38" s="240">
        <f t="shared" si="6"/>
        <v>100</v>
      </c>
      <c r="F38" s="230">
        <v>7.1999999999999995E-2</v>
      </c>
      <c r="G38" s="84">
        <f t="shared" si="0"/>
        <v>5.0000000000000044E-3</v>
      </c>
      <c r="H38" s="309">
        <v>1.4</v>
      </c>
      <c r="I38" s="131">
        <v>2.0499999999999998</v>
      </c>
      <c r="J38" s="335">
        <f t="shared" si="10"/>
        <v>146.42857142857142</v>
      </c>
      <c r="K38" s="240">
        <v>1.7</v>
      </c>
      <c r="L38" s="248">
        <f t="shared" si="11"/>
        <v>0.34999999999999987</v>
      </c>
      <c r="M38" s="95">
        <f t="shared" si="12"/>
        <v>266.23376623376623</v>
      </c>
      <c r="N38" s="75">
        <f t="shared" si="13"/>
        <v>236.11111111111111</v>
      </c>
      <c r="O38" s="141">
        <f t="shared" si="7"/>
        <v>30.122655122655118</v>
      </c>
      <c r="P38" s="117"/>
      <c r="Q38" s="3" t="s">
        <v>160</v>
      </c>
    </row>
    <row r="39" spans="1:17" s="3" customFormat="1" ht="15.75" x14ac:dyDescent="0.2">
      <c r="A39" s="101">
        <f t="shared" si="5"/>
        <v>1</v>
      </c>
      <c r="B39" s="207" t="s">
        <v>63</v>
      </c>
      <c r="C39" s="206">
        <v>1.0635399999999999</v>
      </c>
      <c r="D39" s="165">
        <v>1</v>
      </c>
      <c r="E39" s="240">
        <f t="shared" si="6"/>
        <v>94.025612576865953</v>
      </c>
      <c r="F39" s="230">
        <v>0.97399999999999998</v>
      </c>
      <c r="G39" s="85">
        <f t="shared" si="0"/>
        <v>2.6000000000000023E-2</v>
      </c>
      <c r="H39" s="310">
        <v>18.3</v>
      </c>
      <c r="I39" s="131">
        <v>21.7</v>
      </c>
      <c r="J39" s="342">
        <f t="shared" si="10"/>
        <v>118.5792349726776</v>
      </c>
      <c r="K39" s="240">
        <v>18.59</v>
      </c>
      <c r="L39" s="249">
        <f t="shared" si="11"/>
        <v>3.1099999999999994</v>
      </c>
      <c r="M39" s="96">
        <f t="shared" si="12"/>
        <v>217</v>
      </c>
      <c r="N39" s="75">
        <f t="shared" si="13"/>
        <v>190.86242299794662</v>
      </c>
      <c r="O39" s="141">
        <f t="shared" si="7"/>
        <v>26.137577002053376</v>
      </c>
      <c r="P39" s="117"/>
      <c r="Q39" s="3" t="s">
        <v>160</v>
      </c>
    </row>
    <row r="40" spans="1:17" s="1" customFormat="1" ht="15.75" x14ac:dyDescent="0.2">
      <c r="A40" s="101">
        <f t="shared" si="5"/>
        <v>5.98</v>
      </c>
      <c r="B40" s="205" t="s">
        <v>27</v>
      </c>
      <c r="C40" s="206">
        <v>5.980035</v>
      </c>
      <c r="D40" s="165">
        <v>5.98</v>
      </c>
      <c r="E40" s="240">
        <f t="shared" si="6"/>
        <v>99.999414719144625</v>
      </c>
      <c r="F40" s="230">
        <v>5.5439999999999996</v>
      </c>
      <c r="G40" s="84">
        <f t="shared" si="0"/>
        <v>0.43600000000000083</v>
      </c>
      <c r="H40" s="309">
        <v>120</v>
      </c>
      <c r="I40" s="131">
        <v>127.5</v>
      </c>
      <c r="J40" s="335">
        <f t="shared" si="10"/>
        <v>106.25</v>
      </c>
      <c r="K40" s="240">
        <v>116.846</v>
      </c>
      <c r="L40" s="248">
        <f t="shared" si="11"/>
        <v>10.653999999999996</v>
      </c>
      <c r="M40" s="95">
        <f t="shared" si="12"/>
        <v>213.21070234113711</v>
      </c>
      <c r="N40" s="75">
        <f t="shared" si="13"/>
        <v>210.76118326118331</v>
      </c>
      <c r="O40" s="141">
        <f t="shared" si="7"/>
        <v>2.4495190799538022</v>
      </c>
      <c r="P40" s="117"/>
      <c r="Q40" s="3" t="s">
        <v>160</v>
      </c>
    </row>
    <row r="41" spans="1:17" s="1" customFormat="1" ht="15.75" x14ac:dyDescent="0.2">
      <c r="A41" s="101">
        <f t="shared" si="5"/>
        <v>11.724</v>
      </c>
      <c r="B41" s="205" t="s">
        <v>28</v>
      </c>
      <c r="C41" s="206">
        <v>11.72444</v>
      </c>
      <c r="D41" s="165">
        <v>11.724</v>
      </c>
      <c r="E41" s="240">
        <f t="shared" si="6"/>
        <v>99.996247155514467</v>
      </c>
      <c r="F41" s="230">
        <v>10.775</v>
      </c>
      <c r="G41" s="83">
        <f t="shared" si="0"/>
        <v>0.94899999999999984</v>
      </c>
      <c r="H41" s="308">
        <v>383.2</v>
      </c>
      <c r="I41" s="131">
        <v>396.93799999999999</v>
      </c>
      <c r="J41" s="338">
        <f t="shared" si="10"/>
        <v>103.58507306889354</v>
      </c>
      <c r="K41" s="240">
        <v>360.1</v>
      </c>
      <c r="L41" s="243">
        <f t="shared" si="11"/>
        <v>36.837999999999965</v>
      </c>
      <c r="M41" s="95">
        <f t="shared" si="12"/>
        <v>338.56874786762199</v>
      </c>
      <c r="N41" s="74">
        <f t="shared" si="13"/>
        <v>334.19953596287706</v>
      </c>
      <c r="O41" s="99">
        <f t="shared" si="7"/>
        <v>4.3692119047449296</v>
      </c>
      <c r="P41" s="117"/>
      <c r="Q41" s="3" t="s">
        <v>160</v>
      </c>
    </row>
    <row r="42" spans="1:17" s="1" customFormat="1" ht="15.75" x14ac:dyDescent="0.2">
      <c r="A42" s="101">
        <f t="shared" si="5"/>
        <v>2.831</v>
      </c>
      <c r="B42" s="205" t="s">
        <v>29</v>
      </c>
      <c r="C42" s="206">
        <v>3.3944000000000001</v>
      </c>
      <c r="D42" s="165">
        <v>2.831</v>
      </c>
      <c r="E42" s="240">
        <f t="shared" si="6"/>
        <v>83.40207400424228</v>
      </c>
      <c r="F42" s="230">
        <v>2.6459999999999999</v>
      </c>
      <c r="G42" s="83">
        <f t="shared" si="0"/>
        <v>0.18500000000000005</v>
      </c>
      <c r="H42" s="308">
        <v>88.6</v>
      </c>
      <c r="I42" s="131">
        <v>88.241</v>
      </c>
      <c r="J42" s="338">
        <f t="shared" si="10"/>
        <v>99.59480812641084</v>
      </c>
      <c r="K42" s="240">
        <v>82.46</v>
      </c>
      <c r="L42" s="243">
        <f t="shared" si="11"/>
        <v>5.7810000000000059</v>
      </c>
      <c r="M42" s="95">
        <f t="shared" si="12"/>
        <v>311.69551395266689</v>
      </c>
      <c r="N42" s="75">
        <f t="shared" si="13"/>
        <v>311.64021164021159</v>
      </c>
      <c r="O42" s="141">
        <f t="shared" si="7"/>
        <v>5.5302312455296487E-2</v>
      </c>
      <c r="P42" s="117"/>
      <c r="Q42" s="3" t="s">
        <v>160</v>
      </c>
    </row>
    <row r="43" spans="1:17" s="1" customFormat="1" ht="15.75" x14ac:dyDescent="0.2">
      <c r="A43" s="101">
        <f t="shared" si="5"/>
        <v>6.3655200000000001</v>
      </c>
      <c r="B43" s="205" t="s">
        <v>30</v>
      </c>
      <c r="C43" s="206">
        <v>6.3655200000000001</v>
      </c>
      <c r="D43" s="165">
        <v>6.3655200000000001</v>
      </c>
      <c r="E43" s="240">
        <f t="shared" si="6"/>
        <v>100</v>
      </c>
      <c r="F43" s="230">
        <v>5.94</v>
      </c>
      <c r="G43" s="84">
        <f t="shared" si="0"/>
        <v>0.42551999999999968</v>
      </c>
      <c r="H43" s="309">
        <v>191</v>
      </c>
      <c r="I43" s="131">
        <v>202.4</v>
      </c>
      <c r="J43" s="335">
        <f t="shared" si="10"/>
        <v>105.96858638743456</v>
      </c>
      <c r="K43" s="240">
        <v>182</v>
      </c>
      <c r="L43" s="248">
        <f t="shared" si="11"/>
        <v>20.400000000000006</v>
      </c>
      <c r="M43" s="95">
        <f t="shared" si="12"/>
        <v>317.96302580150564</v>
      </c>
      <c r="N43" s="75">
        <f t="shared" si="13"/>
        <v>306.39730639730635</v>
      </c>
      <c r="O43" s="141">
        <f t="shared" si="7"/>
        <v>11.565719404199285</v>
      </c>
      <c r="P43" s="117"/>
      <c r="Q43" s="3" t="s">
        <v>160</v>
      </c>
    </row>
    <row r="44" spans="1:17" s="1" customFormat="1" ht="15.75" hidden="1" x14ac:dyDescent="0.2">
      <c r="A44" s="101" t="str">
        <f t="shared" si="5"/>
        <v>x</v>
      </c>
      <c r="B44" s="205" t="s">
        <v>64</v>
      </c>
      <c r="C44" s="206"/>
      <c r="D44" s="165">
        <v>0</v>
      </c>
      <c r="E44" s="240">
        <f t="shared" si="6"/>
        <v>0</v>
      </c>
      <c r="F44" s="230">
        <v>0</v>
      </c>
      <c r="G44" s="84">
        <f t="shared" si="0"/>
        <v>0</v>
      </c>
      <c r="H44" s="309"/>
      <c r="I44" s="131">
        <v>0</v>
      </c>
      <c r="J44" s="335" t="str">
        <f t="shared" si="10"/>
        <v/>
      </c>
      <c r="K44" s="240">
        <v>0</v>
      </c>
      <c r="L44" s="248">
        <f t="shared" si="11"/>
        <v>0</v>
      </c>
      <c r="M44" s="95" t="str">
        <f t="shared" si="12"/>
        <v/>
      </c>
      <c r="N44" s="75" t="str">
        <f t="shared" si="13"/>
        <v/>
      </c>
      <c r="O44" s="141">
        <f t="shared" si="7"/>
        <v>0</v>
      </c>
      <c r="P44" s="117"/>
      <c r="Q44" s="3" t="s">
        <v>160</v>
      </c>
    </row>
    <row r="45" spans="1:17" s="13" customFormat="1" ht="15.75" x14ac:dyDescent="0.25">
      <c r="A45" s="101">
        <f t="shared" si="5"/>
        <v>11.104839999999999</v>
      </c>
      <c r="B45" s="203" t="s">
        <v>62</v>
      </c>
      <c r="C45" s="204">
        <v>12.223990000000001</v>
      </c>
      <c r="D45" s="226">
        <f>SUM(D46:D52)</f>
        <v>11.104839999999999</v>
      </c>
      <c r="E45" s="78">
        <f t="shared" si="6"/>
        <v>90.844642379452196</v>
      </c>
      <c r="F45" s="130">
        <f>SUM(F46:F52)</f>
        <v>10.542999999999999</v>
      </c>
      <c r="G45" s="86">
        <f t="shared" si="0"/>
        <v>0.56184000000000012</v>
      </c>
      <c r="H45" s="332">
        <v>257.39999999999998</v>
      </c>
      <c r="I45" s="130">
        <f>SUM(I46:I52)</f>
        <v>264.2</v>
      </c>
      <c r="J45" s="336">
        <f t="shared" si="10"/>
        <v>102.64180264180266</v>
      </c>
      <c r="K45" s="241">
        <f>SUM(K46:K52)</f>
        <v>280.45799999999997</v>
      </c>
      <c r="L45" s="250">
        <f t="shared" si="11"/>
        <v>-16.257999999999981</v>
      </c>
      <c r="M45" s="94">
        <f t="shared" si="12"/>
        <v>237.91427881896541</v>
      </c>
      <c r="N45" s="76">
        <f t="shared" si="13"/>
        <v>266.01346865218625</v>
      </c>
      <c r="O45" s="140">
        <f t="shared" si="7"/>
        <v>-28.099189833220834</v>
      </c>
      <c r="P45" s="158"/>
      <c r="Q45" s="112" t="s">
        <v>160</v>
      </c>
    </row>
    <row r="46" spans="1:17" s="1" customFormat="1" ht="15.75" x14ac:dyDescent="0.2">
      <c r="A46" s="101">
        <f t="shared" si="5"/>
        <v>0.70659999999999989</v>
      </c>
      <c r="B46" s="205" t="s">
        <v>86</v>
      </c>
      <c r="C46" s="206">
        <v>0.70659999999999989</v>
      </c>
      <c r="D46" s="165">
        <v>0.70659999999999989</v>
      </c>
      <c r="E46" s="240">
        <f t="shared" si="6"/>
        <v>100</v>
      </c>
      <c r="F46" s="230">
        <v>0.34</v>
      </c>
      <c r="G46" s="84">
        <f t="shared" si="0"/>
        <v>0.36659999999999987</v>
      </c>
      <c r="H46" s="327">
        <v>5</v>
      </c>
      <c r="I46" s="131">
        <v>10.15</v>
      </c>
      <c r="J46" s="335">
        <f t="shared" si="10"/>
        <v>203.00000000000003</v>
      </c>
      <c r="K46" s="240">
        <v>3.64</v>
      </c>
      <c r="L46" s="248">
        <f t="shared" si="11"/>
        <v>6.51</v>
      </c>
      <c r="M46" s="95">
        <f t="shared" si="12"/>
        <v>143.64562694593832</v>
      </c>
      <c r="N46" s="75">
        <f t="shared" si="13"/>
        <v>107.05882352941175</v>
      </c>
      <c r="O46" s="141">
        <f t="shared" si="7"/>
        <v>36.586803416526564</v>
      </c>
      <c r="P46" s="117"/>
      <c r="Q46" s="3" t="s">
        <v>160</v>
      </c>
    </row>
    <row r="47" spans="1:17" s="1" customFormat="1" ht="15.75" x14ac:dyDescent="0.2">
      <c r="A47" s="101">
        <f t="shared" si="5"/>
        <v>1.1000000000000001</v>
      </c>
      <c r="B47" s="205" t="s">
        <v>87</v>
      </c>
      <c r="C47" s="206">
        <v>2.121</v>
      </c>
      <c r="D47" s="165">
        <v>1.1000000000000001</v>
      </c>
      <c r="E47" s="240">
        <f t="shared" si="6"/>
        <v>51.862329090051858</v>
      </c>
      <c r="F47" s="230">
        <v>0.97399999999999998</v>
      </c>
      <c r="G47" s="84">
        <f t="shared" si="0"/>
        <v>0.12600000000000011</v>
      </c>
      <c r="H47" s="327">
        <v>21.5</v>
      </c>
      <c r="I47" s="131">
        <v>23.25</v>
      </c>
      <c r="J47" s="335">
        <f t="shared" si="10"/>
        <v>108.13953488372093</v>
      </c>
      <c r="K47" s="240">
        <v>21.128</v>
      </c>
      <c r="L47" s="248">
        <f t="shared" si="11"/>
        <v>2.1219999999999999</v>
      </c>
      <c r="M47" s="95">
        <f t="shared" si="12"/>
        <v>211.36363636363632</v>
      </c>
      <c r="N47" s="75">
        <f t="shared" si="13"/>
        <v>216.91991786447636</v>
      </c>
      <c r="O47" s="141">
        <f t="shared" si="7"/>
        <v>-5.5562815008400435</v>
      </c>
      <c r="P47" s="117"/>
      <c r="Q47" s="3" t="s">
        <v>160</v>
      </c>
    </row>
    <row r="48" spans="1:17" s="1" customFormat="1" ht="15.75" x14ac:dyDescent="0.2">
      <c r="A48" s="101">
        <f t="shared" si="5"/>
        <v>0.73199999999999998</v>
      </c>
      <c r="B48" s="205" t="s">
        <v>88</v>
      </c>
      <c r="C48" s="206">
        <v>0.82974999999999999</v>
      </c>
      <c r="D48" s="165">
        <v>0.73199999999999998</v>
      </c>
      <c r="E48" s="240">
        <f t="shared" si="6"/>
        <v>88.219343175655325</v>
      </c>
      <c r="F48" s="230">
        <v>0.68600000000000005</v>
      </c>
      <c r="G48" s="84">
        <f t="shared" si="0"/>
        <v>4.599999999999993E-2</v>
      </c>
      <c r="H48" s="327">
        <v>17.2</v>
      </c>
      <c r="I48" s="131">
        <v>28.715</v>
      </c>
      <c r="J48" s="335">
        <f t="shared" si="10"/>
        <v>166.94767441860466</v>
      </c>
      <c r="K48" s="240">
        <v>34.299999999999997</v>
      </c>
      <c r="L48" s="248">
        <f t="shared" si="11"/>
        <v>-5.5849999999999973</v>
      </c>
      <c r="M48" s="95">
        <f t="shared" si="12"/>
        <v>392.28142076502735</v>
      </c>
      <c r="N48" s="75">
        <f t="shared" si="13"/>
        <v>499.99999999999994</v>
      </c>
      <c r="O48" s="141">
        <f t="shared" si="7"/>
        <v>-107.71857923497259</v>
      </c>
      <c r="P48" s="117"/>
      <c r="Q48" s="3" t="s">
        <v>160</v>
      </c>
    </row>
    <row r="49" spans="1:17" s="1" customFormat="1" ht="15.75" x14ac:dyDescent="0.2">
      <c r="A49" s="101">
        <f t="shared" si="5"/>
        <v>1.5121100000000001</v>
      </c>
      <c r="B49" s="205" t="s">
        <v>89</v>
      </c>
      <c r="C49" s="206">
        <v>1.5121100000000001</v>
      </c>
      <c r="D49" s="165">
        <v>1.5121100000000001</v>
      </c>
      <c r="E49" s="240">
        <f t="shared" si="6"/>
        <v>100</v>
      </c>
      <c r="F49" s="230">
        <v>1.3779999999999999</v>
      </c>
      <c r="G49" s="84">
        <f t="shared" si="0"/>
        <v>0.13411000000000017</v>
      </c>
      <c r="H49" s="327">
        <v>22.5</v>
      </c>
      <c r="I49" s="131">
        <v>26.33</v>
      </c>
      <c r="J49" s="335">
        <f t="shared" si="10"/>
        <v>117.02222222222221</v>
      </c>
      <c r="K49" s="240">
        <v>21.2</v>
      </c>
      <c r="L49" s="251">
        <f t="shared" si="11"/>
        <v>5.129999999999999</v>
      </c>
      <c r="M49" s="95">
        <f t="shared" si="12"/>
        <v>174.12754363108502</v>
      </c>
      <c r="N49" s="75">
        <f t="shared" si="13"/>
        <v>153.84615384615384</v>
      </c>
      <c r="O49" s="141">
        <f t="shared" si="7"/>
        <v>20.281389784931179</v>
      </c>
      <c r="P49" s="117"/>
      <c r="Q49" s="3" t="s">
        <v>160</v>
      </c>
    </row>
    <row r="50" spans="1:17" s="1" customFormat="1" ht="15.75" x14ac:dyDescent="0.2">
      <c r="A50" s="101">
        <f t="shared" si="5"/>
        <v>0.69699999999999995</v>
      </c>
      <c r="B50" s="205" t="s">
        <v>101</v>
      </c>
      <c r="C50" s="206">
        <v>0.69740000000000002</v>
      </c>
      <c r="D50" s="165">
        <v>0.69699999999999995</v>
      </c>
      <c r="E50" s="240">
        <f t="shared" si="6"/>
        <v>99.942644106681954</v>
      </c>
      <c r="F50" s="230">
        <v>1.59</v>
      </c>
      <c r="G50" s="84">
        <f t="shared" si="0"/>
        <v>-0.89300000000000013</v>
      </c>
      <c r="H50" s="327">
        <v>33.4</v>
      </c>
      <c r="I50" s="131">
        <v>27.202999999999999</v>
      </c>
      <c r="J50" s="335">
        <f t="shared" si="10"/>
        <v>81.446107784431149</v>
      </c>
      <c r="K50" s="240">
        <v>54.1</v>
      </c>
      <c r="L50" s="251">
        <f t="shared" si="11"/>
        <v>-26.897000000000002</v>
      </c>
      <c r="M50" s="95">
        <f t="shared" si="12"/>
        <v>390.28694404591107</v>
      </c>
      <c r="N50" s="75">
        <f t="shared" si="13"/>
        <v>340.25157232704402</v>
      </c>
      <c r="O50" s="141">
        <f t="shared" si="7"/>
        <v>50.035371718867054</v>
      </c>
      <c r="P50" s="117"/>
      <c r="Q50" s="3" t="s">
        <v>160</v>
      </c>
    </row>
    <row r="51" spans="1:17" s="1" customFormat="1" ht="15.75" x14ac:dyDescent="0.2">
      <c r="A51" s="101">
        <f t="shared" si="5"/>
        <v>0.86250000000000004</v>
      </c>
      <c r="B51" s="205" t="s">
        <v>90</v>
      </c>
      <c r="C51" s="206">
        <v>0.86250000000000004</v>
      </c>
      <c r="D51" s="165">
        <v>0.86250000000000004</v>
      </c>
      <c r="E51" s="240">
        <f t="shared" si="6"/>
        <v>100</v>
      </c>
      <c r="F51" s="230">
        <v>2E-3</v>
      </c>
      <c r="G51" s="84">
        <f t="shared" si="0"/>
        <v>0.86050000000000004</v>
      </c>
      <c r="H51" s="327">
        <v>12</v>
      </c>
      <c r="I51" s="131">
        <v>8.5519999999999996</v>
      </c>
      <c r="J51" s="335">
        <f t="shared" si="10"/>
        <v>71.266666666666666</v>
      </c>
      <c r="K51" s="240">
        <v>0.09</v>
      </c>
      <c r="L51" s="251">
        <f t="shared" si="11"/>
        <v>8.4619999999999997</v>
      </c>
      <c r="M51" s="95">
        <f t="shared" si="12"/>
        <v>99.153623188405788</v>
      </c>
      <c r="N51" s="75">
        <f t="shared" si="13"/>
        <v>450</v>
      </c>
      <c r="O51" s="141">
        <f t="shared" si="7"/>
        <v>-350.84637681159421</v>
      </c>
      <c r="P51" s="117"/>
      <c r="Q51" s="3" t="s">
        <v>160</v>
      </c>
    </row>
    <row r="52" spans="1:17" s="1" customFormat="1" ht="15.75" x14ac:dyDescent="0.2">
      <c r="A52" s="101">
        <f t="shared" si="5"/>
        <v>5.4946299999999999</v>
      </c>
      <c r="B52" s="205" t="s">
        <v>102</v>
      </c>
      <c r="C52" s="206">
        <v>5.4946299999999999</v>
      </c>
      <c r="D52" s="165">
        <v>5.4946299999999999</v>
      </c>
      <c r="E52" s="240">
        <f t="shared" si="6"/>
        <v>100</v>
      </c>
      <c r="F52" s="230">
        <v>5.5730000000000004</v>
      </c>
      <c r="G52" s="264">
        <f t="shared" si="0"/>
        <v>-7.8370000000000495E-2</v>
      </c>
      <c r="H52" s="327">
        <v>145.80000000000001</v>
      </c>
      <c r="I52" s="131">
        <v>140</v>
      </c>
      <c r="J52" s="335">
        <f t="shared" si="10"/>
        <v>96.021947873799718</v>
      </c>
      <c r="K52" s="240">
        <v>146</v>
      </c>
      <c r="L52" s="252">
        <f t="shared" si="11"/>
        <v>-6</v>
      </c>
      <c r="M52" s="95">
        <f t="shared" si="12"/>
        <v>254.79422636283061</v>
      </c>
      <c r="N52" s="77">
        <f t="shared" si="13"/>
        <v>261.9773909922842</v>
      </c>
      <c r="O52" s="142">
        <f t="shared" si="7"/>
        <v>-7.1831646294535858</v>
      </c>
      <c r="P52" s="117"/>
      <c r="Q52" s="3" t="s">
        <v>160</v>
      </c>
    </row>
    <row r="53" spans="1:17" s="13" customFormat="1" ht="15.75" x14ac:dyDescent="0.25">
      <c r="A53" s="101">
        <f t="shared" si="5"/>
        <v>50.881999999999991</v>
      </c>
      <c r="B53" s="208" t="s">
        <v>31</v>
      </c>
      <c r="C53" s="209">
        <v>54.379249999999999</v>
      </c>
      <c r="D53" s="227">
        <f>SUM(D54:D67)</f>
        <v>50.881999999999991</v>
      </c>
      <c r="E53" s="241">
        <f t="shared" si="6"/>
        <v>93.568778532252637</v>
      </c>
      <c r="F53" s="132">
        <f>SUM(F54:F67)</f>
        <v>47.177999999999997</v>
      </c>
      <c r="G53" s="153">
        <f t="shared" si="0"/>
        <v>3.7039999999999935</v>
      </c>
      <c r="H53" s="328">
        <v>1165.2</v>
      </c>
      <c r="I53" s="132">
        <f>SUM(I54:I67)</f>
        <v>1220.2769999999998</v>
      </c>
      <c r="J53" s="337">
        <f t="shared" si="10"/>
        <v>104.72682801235837</v>
      </c>
      <c r="K53" s="241">
        <f>SUM(K54:K67)</f>
        <v>1064.961</v>
      </c>
      <c r="L53" s="253">
        <f t="shared" si="11"/>
        <v>155.3159999999998</v>
      </c>
      <c r="M53" s="94">
        <f t="shared" si="12"/>
        <v>239.82488895876736</v>
      </c>
      <c r="N53" s="78">
        <f t="shared" si="13"/>
        <v>225.73254483021748</v>
      </c>
      <c r="O53" s="143">
        <f t="shared" si="7"/>
        <v>14.092344128549882</v>
      </c>
      <c r="P53" s="158"/>
      <c r="Q53" s="112" t="s">
        <v>160</v>
      </c>
    </row>
    <row r="54" spans="1:17" s="17" customFormat="1" ht="15" customHeight="1" x14ac:dyDescent="0.2">
      <c r="A54" s="101">
        <f t="shared" si="5"/>
        <v>2.3929999999999998</v>
      </c>
      <c r="B54" s="210" t="s">
        <v>91</v>
      </c>
      <c r="C54" s="206">
        <v>2.39323</v>
      </c>
      <c r="D54" s="165">
        <v>2.3929999999999998</v>
      </c>
      <c r="E54" s="240">
        <f t="shared" si="6"/>
        <v>99.990389557209298</v>
      </c>
      <c r="F54" s="230">
        <v>1.6919999999999999</v>
      </c>
      <c r="G54" s="265">
        <f t="shared" si="0"/>
        <v>0.70099999999999985</v>
      </c>
      <c r="H54" s="329">
        <v>35</v>
      </c>
      <c r="I54" s="131">
        <v>33.793999999999997</v>
      </c>
      <c r="J54" s="338">
        <f t="shared" si="10"/>
        <v>96.554285714285697</v>
      </c>
      <c r="K54" s="240">
        <v>24.381</v>
      </c>
      <c r="L54" s="254">
        <f t="shared" si="11"/>
        <v>9.4129999999999967</v>
      </c>
      <c r="M54" s="97">
        <f t="shared" si="12"/>
        <v>141.22022565816965</v>
      </c>
      <c r="N54" s="79">
        <f t="shared" si="13"/>
        <v>144.09574468085108</v>
      </c>
      <c r="O54" s="144">
        <f t="shared" si="7"/>
        <v>-2.8755190226814307</v>
      </c>
      <c r="P54" s="117"/>
      <c r="Q54" s="3" t="s">
        <v>160</v>
      </c>
    </row>
    <row r="55" spans="1:17" s="1" customFormat="1" ht="15" customHeight="1" x14ac:dyDescent="0.2">
      <c r="A55" s="101">
        <f t="shared" si="5"/>
        <v>2.5099999999999998</v>
      </c>
      <c r="B55" s="210" t="s">
        <v>92</v>
      </c>
      <c r="C55" s="206">
        <v>2.8534999999999999</v>
      </c>
      <c r="D55" s="165">
        <v>2.5099999999999998</v>
      </c>
      <c r="E55" s="240">
        <f t="shared" si="6"/>
        <v>87.96215174347293</v>
      </c>
      <c r="F55" s="230">
        <v>2.4649999999999999</v>
      </c>
      <c r="G55" s="83">
        <f t="shared" si="0"/>
        <v>4.4999999999999929E-2</v>
      </c>
      <c r="H55" s="329">
        <v>54.3</v>
      </c>
      <c r="I55" s="131">
        <v>53.243000000000002</v>
      </c>
      <c r="J55" s="338">
        <f t="shared" si="10"/>
        <v>98.053406998158394</v>
      </c>
      <c r="K55" s="240">
        <v>48.680999999999997</v>
      </c>
      <c r="L55" s="255">
        <f t="shared" si="11"/>
        <v>4.5620000000000047</v>
      </c>
      <c r="M55" s="97">
        <f t="shared" si="12"/>
        <v>212.12350597609566</v>
      </c>
      <c r="N55" s="75">
        <f t="shared" si="13"/>
        <v>197.48884381338743</v>
      </c>
      <c r="O55" s="141">
        <f t="shared" si="7"/>
        <v>14.634662162708224</v>
      </c>
      <c r="P55" s="117"/>
      <c r="Q55" s="3" t="s">
        <v>160</v>
      </c>
    </row>
    <row r="56" spans="1:17" s="1" customFormat="1" ht="15" customHeight="1" x14ac:dyDescent="0.2">
      <c r="A56" s="101">
        <f t="shared" si="5"/>
        <v>0.45500000000000002</v>
      </c>
      <c r="B56" s="210" t="s">
        <v>93</v>
      </c>
      <c r="C56" s="206">
        <v>0.52100000000000002</v>
      </c>
      <c r="D56" s="165">
        <v>0.45500000000000002</v>
      </c>
      <c r="E56" s="240">
        <f t="shared" si="6"/>
        <v>87.332053742802302</v>
      </c>
      <c r="F56" s="230">
        <v>0.33</v>
      </c>
      <c r="G56" s="83">
        <f t="shared" si="0"/>
        <v>0.125</v>
      </c>
      <c r="H56" s="329">
        <v>7.2</v>
      </c>
      <c r="I56" s="131">
        <v>9.6219999999999999</v>
      </c>
      <c r="J56" s="338">
        <f t="shared" si="10"/>
        <v>133.63888888888889</v>
      </c>
      <c r="K56" s="240">
        <v>7.6</v>
      </c>
      <c r="L56" s="255">
        <f t="shared" si="11"/>
        <v>2.0220000000000002</v>
      </c>
      <c r="M56" s="97">
        <f t="shared" si="12"/>
        <v>211.47252747252747</v>
      </c>
      <c r="N56" s="75">
        <f t="shared" si="13"/>
        <v>230.30303030303028</v>
      </c>
      <c r="O56" s="141">
        <f t="shared" si="7"/>
        <v>-18.830502830502809</v>
      </c>
      <c r="P56" s="117"/>
      <c r="Q56" s="3" t="s">
        <v>160</v>
      </c>
    </row>
    <row r="57" spans="1:17" s="1" customFormat="1" ht="15" customHeight="1" x14ac:dyDescent="0.2">
      <c r="A57" s="101">
        <f t="shared" si="5"/>
        <v>4.5999999999999996</v>
      </c>
      <c r="B57" s="210" t="s">
        <v>94</v>
      </c>
      <c r="C57" s="206">
        <v>4.6001799999999999</v>
      </c>
      <c r="D57" s="165">
        <v>4.5999999999999996</v>
      </c>
      <c r="E57" s="240">
        <f t="shared" si="6"/>
        <v>99.996087109634828</v>
      </c>
      <c r="F57" s="230">
        <v>3.8359999999999999</v>
      </c>
      <c r="G57" s="83">
        <f t="shared" si="0"/>
        <v>0.76399999999999979</v>
      </c>
      <c r="H57" s="314">
        <v>81.2</v>
      </c>
      <c r="I57" s="131">
        <v>124.1</v>
      </c>
      <c r="J57" s="338">
        <f t="shared" si="10"/>
        <v>152.83251231527092</v>
      </c>
      <c r="K57" s="240">
        <v>74</v>
      </c>
      <c r="L57" s="255">
        <f t="shared" si="11"/>
        <v>50.099999999999994</v>
      </c>
      <c r="M57" s="97">
        <f t="shared" si="12"/>
        <v>269.78260869565219</v>
      </c>
      <c r="N57" s="75">
        <f t="shared" si="13"/>
        <v>192.90928050052139</v>
      </c>
      <c r="O57" s="141">
        <f t="shared" si="7"/>
        <v>76.873328195130796</v>
      </c>
      <c r="P57" s="117"/>
      <c r="Q57" s="3" t="s">
        <v>160</v>
      </c>
    </row>
    <row r="58" spans="1:17" s="1" customFormat="1" ht="15" customHeight="1" x14ac:dyDescent="0.2">
      <c r="A58" s="101">
        <f t="shared" si="5"/>
        <v>5.4969999999999999</v>
      </c>
      <c r="B58" s="210" t="s">
        <v>57</v>
      </c>
      <c r="C58" s="206">
        <v>6.1175800000000002</v>
      </c>
      <c r="D58" s="165">
        <v>5.4969999999999999</v>
      </c>
      <c r="E58" s="240">
        <f t="shared" si="6"/>
        <v>89.855792650034815</v>
      </c>
      <c r="F58" s="230">
        <v>5.5229999999999997</v>
      </c>
      <c r="G58" s="83">
        <f t="shared" si="0"/>
        <v>-2.5999999999999801E-2</v>
      </c>
      <c r="H58" s="308">
        <v>100.3</v>
      </c>
      <c r="I58" s="131">
        <v>86.4</v>
      </c>
      <c r="J58" s="338">
        <f t="shared" si="10"/>
        <v>86.14157527417747</v>
      </c>
      <c r="K58" s="240">
        <v>96.304000000000002</v>
      </c>
      <c r="L58" s="243">
        <f t="shared" si="11"/>
        <v>-9.9039999999999964</v>
      </c>
      <c r="M58" s="97">
        <f t="shared" si="12"/>
        <v>157.17664180462071</v>
      </c>
      <c r="N58" s="75">
        <f t="shared" si="13"/>
        <v>174.36900235379323</v>
      </c>
      <c r="O58" s="141">
        <f t="shared" si="7"/>
        <v>-17.19236054917252</v>
      </c>
      <c r="P58" s="117"/>
      <c r="Q58" s="3" t="s">
        <v>160</v>
      </c>
    </row>
    <row r="59" spans="1:17" s="1" customFormat="1" ht="15" customHeight="1" x14ac:dyDescent="0.2">
      <c r="A59" s="101">
        <f t="shared" si="5"/>
        <v>5.0709999999999997</v>
      </c>
      <c r="B59" s="210" t="s">
        <v>32</v>
      </c>
      <c r="C59" s="206">
        <v>5.7000500000000001</v>
      </c>
      <c r="D59" s="165">
        <v>5.0709999999999997</v>
      </c>
      <c r="E59" s="240">
        <f t="shared" si="6"/>
        <v>88.964131893579875</v>
      </c>
      <c r="F59" s="230">
        <v>4.8630000000000004</v>
      </c>
      <c r="G59" s="83">
        <f t="shared" si="0"/>
        <v>0.2079999999999993</v>
      </c>
      <c r="H59" s="308">
        <v>120</v>
      </c>
      <c r="I59" s="131">
        <v>122.678</v>
      </c>
      <c r="J59" s="338">
        <f t="shared" si="10"/>
        <v>102.23166666666665</v>
      </c>
      <c r="K59" s="240">
        <v>115</v>
      </c>
      <c r="L59" s="243">
        <f t="shared" si="11"/>
        <v>7.6779999999999973</v>
      </c>
      <c r="M59" s="97">
        <f t="shared" si="12"/>
        <v>241.92072569512916</v>
      </c>
      <c r="N59" s="75">
        <f t="shared" si="13"/>
        <v>236.47953937898416</v>
      </c>
      <c r="O59" s="141">
        <f t="shared" si="7"/>
        <v>5.4411863161450071</v>
      </c>
      <c r="P59" s="117"/>
      <c r="Q59" s="3" t="s">
        <v>160</v>
      </c>
    </row>
    <row r="60" spans="1:17" s="1" customFormat="1" ht="15" customHeight="1" x14ac:dyDescent="0.2">
      <c r="A60" s="101">
        <f t="shared" si="5"/>
        <v>5.4</v>
      </c>
      <c r="B60" s="210" t="s">
        <v>60</v>
      </c>
      <c r="C60" s="206">
        <v>5.4961099999999998</v>
      </c>
      <c r="D60" s="165">
        <v>5.4</v>
      </c>
      <c r="E60" s="240">
        <f t="shared" si="6"/>
        <v>98.2513086528472</v>
      </c>
      <c r="F60" s="230">
        <v>4.3040000000000003</v>
      </c>
      <c r="G60" s="83">
        <f t="shared" si="0"/>
        <v>1.0960000000000001</v>
      </c>
      <c r="H60" s="308">
        <v>65.3</v>
      </c>
      <c r="I60" s="131">
        <v>82.5</v>
      </c>
      <c r="J60" s="338">
        <f t="shared" si="10"/>
        <v>126.33996937212864</v>
      </c>
      <c r="K60" s="240">
        <v>67.754000000000005</v>
      </c>
      <c r="L60" s="243">
        <f t="shared" si="11"/>
        <v>14.745999999999995</v>
      </c>
      <c r="M60" s="97">
        <f t="shared" si="12"/>
        <v>152.77777777777777</v>
      </c>
      <c r="N60" s="75">
        <f t="shared" si="13"/>
        <v>157.4210037174721</v>
      </c>
      <c r="O60" s="141">
        <f t="shared" si="7"/>
        <v>-4.6432259396943323</v>
      </c>
      <c r="P60" s="117"/>
      <c r="Q60" s="3" t="s">
        <v>160</v>
      </c>
    </row>
    <row r="61" spans="1:17" s="1" customFormat="1" ht="15" customHeight="1" x14ac:dyDescent="0.2">
      <c r="A61" s="101">
        <f t="shared" si="5"/>
        <v>1.0980000000000001</v>
      </c>
      <c r="B61" s="210" t="s">
        <v>33</v>
      </c>
      <c r="C61" s="206">
        <v>1.4285999999999999</v>
      </c>
      <c r="D61" s="165">
        <v>1.0980000000000001</v>
      </c>
      <c r="E61" s="240">
        <f t="shared" si="6"/>
        <v>76.858462830743406</v>
      </c>
      <c r="F61" s="230">
        <v>0.97</v>
      </c>
      <c r="G61" s="83">
        <f t="shared" si="0"/>
        <v>0.12800000000000011</v>
      </c>
      <c r="H61" s="308">
        <v>24</v>
      </c>
      <c r="I61" s="131">
        <v>21.236000000000001</v>
      </c>
      <c r="J61" s="338">
        <f t="shared" si="10"/>
        <v>88.483333333333334</v>
      </c>
      <c r="K61" s="240">
        <v>20.12</v>
      </c>
      <c r="L61" s="243">
        <f t="shared" si="11"/>
        <v>1.1159999999999997</v>
      </c>
      <c r="M61" s="97">
        <f t="shared" si="12"/>
        <v>193.40619307832424</v>
      </c>
      <c r="N61" s="75">
        <f t="shared" si="13"/>
        <v>207.42268041237114</v>
      </c>
      <c r="O61" s="141">
        <f t="shared" si="7"/>
        <v>-14.0164873340469</v>
      </c>
      <c r="P61" s="117"/>
      <c r="Q61" s="3" t="s">
        <v>160</v>
      </c>
    </row>
    <row r="62" spans="1:17" s="1" customFormat="1" ht="15" customHeight="1" x14ac:dyDescent="0.2">
      <c r="A62" s="101">
        <f t="shared" si="5"/>
        <v>14.875</v>
      </c>
      <c r="B62" s="210" t="s">
        <v>95</v>
      </c>
      <c r="C62" s="206">
        <v>15.49222</v>
      </c>
      <c r="D62" s="165">
        <v>14.875</v>
      </c>
      <c r="E62" s="240">
        <f t="shared" si="6"/>
        <v>96.015935740649184</v>
      </c>
      <c r="F62" s="230">
        <v>14.29</v>
      </c>
      <c r="G62" s="83">
        <f t="shared" si="0"/>
        <v>0.58500000000000085</v>
      </c>
      <c r="H62" s="308">
        <v>423</v>
      </c>
      <c r="I62" s="131">
        <v>455.76</v>
      </c>
      <c r="J62" s="338">
        <f t="shared" si="10"/>
        <v>107.74468085106383</v>
      </c>
      <c r="K62" s="240">
        <v>390</v>
      </c>
      <c r="L62" s="243">
        <f t="shared" si="11"/>
        <v>65.759999999999991</v>
      </c>
      <c r="M62" s="97">
        <f t="shared" si="12"/>
        <v>306.39327731092436</v>
      </c>
      <c r="N62" s="75">
        <f t="shared" si="13"/>
        <v>272.91812456263125</v>
      </c>
      <c r="O62" s="141">
        <f t="shared" si="7"/>
        <v>33.475152748293112</v>
      </c>
      <c r="P62" s="117"/>
      <c r="Q62" s="3" t="s">
        <v>160</v>
      </c>
    </row>
    <row r="63" spans="1:17" s="1" customFormat="1" ht="15" customHeight="1" x14ac:dyDescent="0.2">
      <c r="A63" s="101">
        <f t="shared" si="5"/>
        <v>1.1990000000000001</v>
      </c>
      <c r="B63" s="210" t="s">
        <v>34</v>
      </c>
      <c r="C63" s="206">
        <v>1.4279999999999999</v>
      </c>
      <c r="D63" s="165">
        <v>1.1990000000000001</v>
      </c>
      <c r="E63" s="240">
        <f t="shared" si="6"/>
        <v>83.96358543417368</v>
      </c>
      <c r="F63" s="230">
        <v>1.1579999999999999</v>
      </c>
      <c r="G63" s="83">
        <f t="shared" si="0"/>
        <v>4.1000000000000147E-2</v>
      </c>
      <c r="H63" s="308">
        <v>32.6</v>
      </c>
      <c r="I63" s="131">
        <v>25.029</v>
      </c>
      <c r="J63" s="338">
        <f t="shared" si="10"/>
        <v>76.776073619631902</v>
      </c>
      <c r="K63" s="240">
        <v>26.446000000000002</v>
      </c>
      <c r="L63" s="243">
        <f t="shared" si="11"/>
        <v>-1.4170000000000016</v>
      </c>
      <c r="M63" s="97">
        <f t="shared" si="12"/>
        <v>208.7489574645538</v>
      </c>
      <c r="N63" s="75">
        <f t="shared" si="13"/>
        <v>228.37651122625218</v>
      </c>
      <c r="O63" s="141">
        <f t="shared" si="7"/>
        <v>-19.62755376169838</v>
      </c>
      <c r="P63" s="117"/>
      <c r="Q63" s="3" t="s">
        <v>160</v>
      </c>
    </row>
    <row r="64" spans="1:17" s="1" customFormat="1" ht="15" customHeight="1" x14ac:dyDescent="0.2">
      <c r="A64" s="101">
        <f t="shared" si="5"/>
        <v>1.86</v>
      </c>
      <c r="B64" s="210" t="s">
        <v>35</v>
      </c>
      <c r="C64" s="206">
        <v>2.0213800000000002</v>
      </c>
      <c r="D64" s="165">
        <v>1.86</v>
      </c>
      <c r="E64" s="240">
        <f t="shared" si="6"/>
        <v>92.016345269073597</v>
      </c>
      <c r="F64" s="230">
        <v>1.889</v>
      </c>
      <c r="G64" s="84">
        <f t="shared" si="0"/>
        <v>-2.8999999999999915E-2</v>
      </c>
      <c r="H64" s="309">
        <v>51.5</v>
      </c>
      <c r="I64" s="131">
        <v>57.613999999999997</v>
      </c>
      <c r="J64" s="335">
        <f t="shared" si="10"/>
        <v>111.87184466019417</v>
      </c>
      <c r="K64" s="240">
        <v>49.502000000000002</v>
      </c>
      <c r="L64" s="248">
        <f t="shared" si="11"/>
        <v>8.1119999999999948</v>
      </c>
      <c r="M64" s="97">
        <f t="shared" si="12"/>
        <v>309.75268817204301</v>
      </c>
      <c r="N64" s="75">
        <f t="shared" si="13"/>
        <v>262.05399682371626</v>
      </c>
      <c r="O64" s="141">
        <f t="shared" si="7"/>
        <v>47.698691348326747</v>
      </c>
      <c r="P64" s="117"/>
      <c r="Q64" s="3" t="s">
        <v>160</v>
      </c>
    </row>
    <row r="65" spans="1:17" s="1" customFormat="1" ht="15" customHeight="1" x14ac:dyDescent="0.2">
      <c r="A65" s="101">
        <f t="shared" si="5"/>
        <v>3.6890000000000001</v>
      </c>
      <c r="B65" s="205" t="s">
        <v>36</v>
      </c>
      <c r="C65" s="206">
        <v>4.0567000000000002</v>
      </c>
      <c r="D65" s="165">
        <v>3.6890000000000001</v>
      </c>
      <c r="E65" s="240">
        <f t="shared" si="6"/>
        <v>90.935982448788423</v>
      </c>
      <c r="F65" s="230">
        <v>3.9119999999999999</v>
      </c>
      <c r="G65" s="83">
        <f t="shared" si="0"/>
        <v>-0.22299999999999986</v>
      </c>
      <c r="H65" s="308">
        <v>125</v>
      </c>
      <c r="I65" s="131">
        <v>102.962</v>
      </c>
      <c r="J65" s="338">
        <f t="shared" si="10"/>
        <v>82.369599999999991</v>
      </c>
      <c r="K65" s="240">
        <v>108.2</v>
      </c>
      <c r="L65" s="243">
        <f t="shared" si="11"/>
        <v>-5.2379999999999995</v>
      </c>
      <c r="M65" s="95">
        <f t="shared" si="12"/>
        <v>279.10544863106531</v>
      </c>
      <c r="N65" s="75">
        <f t="shared" si="13"/>
        <v>276.58486707566465</v>
      </c>
      <c r="O65" s="141">
        <f t="shared" si="7"/>
        <v>2.5205815554006676</v>
      </c>
      <c r="P65" s="117"/>
      <c r="Q65" s="3" t="s">
        <v>160</v>
      </c>
    </row>
    <row r="66" spans="1:17" s="1" customFormat="1" ht="15" customHeight="1" x14ac:dyDescent="0.2">
      <c r="A66" s="101">
        <f t="shared" si="5"/>
        <v>0.74099999999999999</v>
      </c>
      <c r="B66" s="210" t="s">
        <v>37</v>
      </c>
      <c r="C66" s="206">
        <v>0.77669999999999995</v>
      </c>
      <c r="D66" s="165">
        <v>0.74099999999999999</v>
      </c>
      <c r="E66" s="240">
        <f t="shared" si="6"/>
        <v>95.40363074546157</v>
      </c>
      <c r="F66" s="230">
        <v>0.68700000000000006</v>
      </c>
      <c r="G66" s="83">
        <f t="shared" si="0"/>
        <v>5.3999999999999937E-2</v>
      </c>
      <c r="H66" s="308">
        <v>13.8</v>
      </c>
      <c r="I66" s="131">
        <v>14.416</v>
      </c>
      <c r="J66" s="338">
        <f t="shared" si="10"/>
        <v>104.46376811594203</v>
      </c>
      <c r="K66" s="240">
        <v>13.85</v>
      </c>
      <c r="L66" s="243">
        <f t="shared" si="11"/>
        <v>0.56600000000000072</v>
      </c>
      <c r="M66" s="95">
        <f t="shared" si="12"/>
        <v>194.54790823211877</v>
      </c>
      <c r="N66" s="75">
        <f t="shared" si="13"/>
        <v>201.60116448326053</v>
      </c>
      <c r="O66" s="141">
        <f t="shared" si="7"/>
        <v>-7.0532562511417609</v>
      </c>
      <c r="P66" s="117"/>
      <c r="Q66" s="3" t="s">
        <v>160</v>
      </c>
    </row>
    <row r="67" spans="1:17" s="1" customFormat="1" ht="15" customHeight="1" x14ac:dyDescent="0.2">
      <c r="A67" s="101">
        <f t="shared" si="5"/>
        <v>1.494</v>
      </c>
      <c r="B67" s="210" t="s">
        <v>38</v>
      </c>
      <c r="C67" s="206">
        <v>1.494</v>
      </c>
      <c r="D67" s="165">
        <v>1.494</v>
      </c>
      <c r="E67" s="240">
        <f t="shared" si="6"/>
        <v>100</v>
      </c>
      <c r="F67" s="230">
        <v>1.2589999999999999</v>
      </c>
      <c r="G67" s="83">
        <f t="shared" si="0"/>
        <v>0.2350000000000001</v>
      </c>
      <c r="H67" s="308">
        <v>32</v>
      </c>
      <c r="I67" s="131">
        <v>30.922999999999998</v>
      </c>
      <c r="J67" s="338">
        <f t="shared" si="10"/>
        <v>96.634374999999991</v>
      </c>
      <c r="K67" s="240">
        <v>23.123000000000001</v>
      </c>
      <c r="L67" s="243">
        <f t="shared" si="11"/>
        <v>7.7999999999999972</v>
      </c>
      <c r="M67" s="95">
        <f t="shared" si="12"/>
        <v>206.98125836680052</v>
      </c>
      <c r="N67" s="75">
        <f t="shared" si="13"/>
        <v>183.66163621922163</v>
      </c>
      <c r="O67" s="141">
        <f t="shared" si="7"/>
        <v>23.319622147578883</v>
      </c>
      <c r="P67" s="117"/>
      <c r="Q67" s="3" t="s">
        <v>160</v>
      </c>
    </row>
    <row r="68" spans="1:17" s="13" customFormat="1" ht="15.75" x14ac:dyDescent="0.25">
      <c r="A68" s="101">
        <f t="shared" si="5"/>
        <v>32.435000000000002</v>
      </c>
      <c r="B68" s="211" t="s">
        <v>138</v>
      </c>
      <c r="C68" s="209">
        <v>33.119185000000002</v>
      </c>
      <c r="D68" s="227">
        <f>SUM(D69:D74)</f>
        <v>32.435000000000002</v>
      </c>
      <c r="E68" s="241">
        <f t="shared" si="6"/>
        <v>97.93417319900837</v>
      </c>
      <c r="F68" s="229">
        <f>SUM(F69:F74)</f>
        <v>32.393999999999998</v>
      </c>
      <c r="G68" s="104">
        <f t="shared" si="0"/>
        <v>4.1000000000003922E-2</v>
      </c>
      <c r="H68" s="315">
        <v>661.7</v>
      </c>
      <c r="I68" s="296">
        <f>SUM(I69:I74)</f>
        <v>610.27499999999998</v>
      </c>
      <c r="J68" s="341">
        <f t="shared" si="10"/>
        <v>92.228351216563382</v>
      </c>
      <c r="K68" s="241">
        <f>SUM(K69:K74)</f>
        <v>567.96800000000007</v>
      </c>
      <c r="L68" s="256">
        <f t="shared" si="11"/>
        <v>42.306999999999903</v>
      </c>
      <c r="M68" s="102">
        <f t="shared" si="12"/>
        <v>188.15322953599505</v>
      </c>
      <c r="N68" s="103">
        <f t="shared" si="13"/>
        <v>175.331234179169</v>
      </c>
      <c r="O68" s="127">
        <f t="shared" si="7"/>
        <v>12.821995356826051</v>
      </c>
      <c r="P68" s="158"/>
      <c r="Q68" s="112" t="s">
        <v>160</v>
      </c>
    </row>
    <row r="69" spans="1:17" s="1" customFormat="1" ht="15.75" x14ac:dyDescent="0.2">
      <c r="A69" s="101">
        <f t="shared" si="5"/>
        <v>3.8</v>
      </c>
      <c r="B69" s="210" t="s">
        <v>96</v>
      </c>
      <c r="C69" s="206">
        <v>3.879</v>
      </c>
      <c r="D69" s="165">
        <v>3.8</v>
      </c>
      <c r="E69" s="240">
        <f t="shared" si="6"/>
        <v>97.9633926269657</v>
      </c>
      <c r="F69" s="230">
        <v>3.6549999999999998</v>
      </c>
      <c r="G69" s="83">
        <f t="shared" ref="G69:G101" si="14">IFERROR(D69-F69,"")</f>
        <v>0.14500000000000002</v>
      </c>
      <c r="H69" s="308">
        <v>77.900000000000006</v>
      </c>
      <c r="I69" s="131">
        <v>88.5</v>
      </c>
      <c r="J69" s="338">
        <f t="shared" ref="J69:J100" si="15">IFERROR(I69/H69*100,"")</f>
        <v>113.60718870346598</v>
      </c>
      <c r="K69" s="240">
        <v>61.387999999999998</v>
      </c>
      <c r="L69" s="243">
        <f t="shared" ref="L69:L100" si="16">IFERROR(I69-K69,"")</f>
        <v>27.112000000000002</v>
      </c>
      <c r="M69" s="97">
        <f t="shared" ref="M69:M101" si="17">IFERROR(IF(D69&gt;0,I69/D69*10,""),"")</f>
        <v>232.89473684210526</v>
      </c>
      <c r="N69" s="75">
        <f t="shared" ref="N69:N101" si="18">IFERROR(IF(F69&gt;0,K69/F69*10,""),"")</f>
        <v>167.95622435020519</v>
      </c>
      <c r="O69" s="141">
        <f t="shared" si="7"/>
        <v>64.93851249190007</v>
      </c>
      <c r="P69" s="117"/>
      <c r="Q69" s="3" t="s">
        <v>160</v>
      </c>
    </row>
    <row r="70" spans="1:17" s="1" customFormat="1" ht="15.75" x14ac:dyDescent="0.2">
      <c r="A70" s="101">
        <f t="shared" ref="A70:A101" si="19">IF(OR(D70="",D70=0),"x",D70)</f>
        <v>13.593999999999999</v>
      </c>
      <c r="B70" s="212" t="s">
        <v>39</v>
      </c>
      <c r="C70" s="206">
        <v>13.865159999999999</v>
      </c>
      <c r="D70" s="165">
        <v>13.593999999999999</v>
      </c>
      <c r="E70" s="240">
        <f t="shared" ref="E70:E101" si="20">IFERROR(D70/C70*100,0)</f>
        <v>98.044306737174324</v>
      </c>
      <c r="F70" s="230">
        <v>13.577</v>
      </c>
      <c r="G70" s="83">
        <f t="shared" si="14"/>
        <v>1.699999999999946E-2</v>
      </c>
      <c r="H70" s="308">
        <v>252.7</v>
      </c>
      <c r="I70" s="131">
        <v>181.5</v>
      </c>
      <c r="J70" s="338">
        <f t="shared" si="15"/>
        <v>71.824297586070443</v>
      </c>
      <c r="K70" s="240">
        <v>200</v>
      </c>
      <c r="L70" s="243">
        <f t="shared" si="16"/>
        <v>-18.5</v>
      </c>
      <c r="M70" s="97">
        <f t="shared" si="17"/>
        <v>133.51478593497131</v>
      </c>
      <c r="N70" s="75">
        <f t="shared" si="18"/>
        <v>147.30794726375487</v>
      </c>
      <c r="O70" s="141">
        <f t="shared" ref="O70:O101" si="21">IFERROR(M70-N70,0)</f>
        <v>-13.793161328783555</v>
      </c>
      <c r="P70" s="117"/>
      <c r="Q70" s="3" t="s">
        <v>160</v>
      </c>
    </row>
    <row r="71" spans="1:17" s="1" customFormat="1" ht="15.75" x14ac:dyDescent="0.2">
      <c r="A71" s="101">
        <f t="shared" si="19"/>
        <v>8.0210000000000008</v>
      </c>
      <c r="B71" s="210" t="s">
        <v>40</v>
      </c>
      <c r="C71" s="206">
        <v>8.1391249999999999</v>
      </c>
      <c r="D71" s="165">
        <v>8.0210000000000008</v>
      </c>
      <c r="E71" s="240">
        <f t="shared" si="20"/>
        <v>98.548676915516111</v>
      </c>
      <c r="F71" s="230">
        <v>8.1419999999999995</v>
      </c>
      <c r="G71" s="83">
        <f t="shared" si="14"/>
        <v>-0.12099999999999866</v>
      </c>
      <c r="H71" s="308">
        <v>215</v>
      </c>
      <c r="I71" s="131">
        <v>233.67500000000001</v>
      </c>
      <c r="J71" s="338">
        <f t="shared" si="15"/>
        <v>108.68604651162792</v>
      </c>
      <c r="K71" s="240">
        <v>204.31800000000001</v>
      </c>
      <c r="L71" s="243">
        <f t="shared" si="16"/>
        <v>29.356999999999999</v>
      </c>
      <c r="M71" s="97">
        <f t="shared" si="17"/>
        <v>291.32901134521882</v>
      </c>
      <c r="N71" s="75">
        <f t="shared" si="18"/>
        <v>250.94325718496688</v>
      </c>
      <c r="O71" s="141">
        <f t="shared" si="21"/>
        <v>40.385754160251935</v>
      </c>
      <c r="P71" s="117"/>
      <c r="Q71" s="3" t="s">
        <v>160</v>
      </c>
    </row>
    <row r="72" spans="1:17" s="1" customFormat="1" ht="15" hidden="1" customHeight="1" x14ac:dyDescent="0.2">
      <c r="A72" s="101" t="str">
        <f t="shared" si="19"/>
        <v>x</v>
      </c>
      <c r="B72" s="210" t="s">
        <v>136</v>
      </c>
      <c r="C72" s="206">
        <v>6.7775000000000002E-2</v>
      </c>
      <c r="D72" s="165" t="s">
        <v>136</v>
      </c>
      <c r="E72" s="240">
        <f t="shared" si="20"/>
        <v>0</v>
      </c>
      <c r="F72" s="230" t="s">
        <v>136</v>
      </c>
      <c r="G72" s="83" t="str">
        <f t="shared" si="14"/>
        <v/>
      </c>
      <c r="H72" s="308"/>
      <c r="I72" s="131" t="s">
        <v>136</v>
      </c>
      <c r="J72" s="338" t="str">
        <f t="shared" si="15"/>
        <v/>
      </c>
      <c r="K72" s="240" t="s">
        <v>136</v>
      </c>
      <c r="L72" s="243" t="str">
        <f t="shared" si="16"/>
        <v/>
      </c>
      <c r="M72" s="97" t="str">
        <f t="shared" si="17"/>
        <v/>
      </c>
      <c r="N72" s="75" t="str">
        <f t="shared" si="18"/>
        <v/>
      </c>
      <c r="O72" s="141">
        <f t="shared" si="21"/>
        <v>0</v>
      </c>
      <c r="P72" s="117"/>
      <c r="Q72" s="3" t="s">
        <v>160</v>
      </c>
    </row>
    <row r="73" spans="1:17" s="1" customFormat="1" ht="15" hidden="1" customHeight="1" x14ac:dyDescent="0.2">
      <c r="A73" s="101" t="str">
        <f t="shared" si="19"/>
        <v>x</v>
      </c>
      <c r="B73" s="210" t="s">
        <v>136</v>
      </c>
      <c r="C73" s="206">
        <v>3.875E-2</v>
      </c>
      <c r="D73" s="165" t="s">
        <v>136</v>
      </c>
      <c r="E73" s="240">
        <f t="shared" si="20"/>
        <v>0</v>
      </c>
      <c r="F73" s="230" t="s">
        <v>136</v>
      </c>
      <c r="G73" s="83" t="str">
        <f t="shared" si="14"/>
        <v/>
      </c>
      <c r="H73" s="308"/>
      <c r="I73" s="131" t="s">
        <v>136</v>
      </c>
      <c r="J73" s="338" t="str">
        <f t="shared" si="15"/>
        <v/>
      </c>
      <c r="K73" s="240" t="s">
        <v>136</v>
      </c>
      <c r="L73" s="243" t="str">
        <f t="shared" si="16"/>
        <v/>
      </c>
      <c r="M73" s="97" t="str">
        <f t="shared" si="17"/>
        <v/>
      </c>
      <c r="N73" s="75" t="str">
        <f t="shared" si="18"/>
        <v/>
      </c>
      <c r="O73" s="141">
        <f t="shared" si="21"/>
        <v>0</v>
      </c>
      <c r="P73" s="117"/>
      <c r="Q73" s="3" t="s">
        <v>160</v>
      </c>
    </row>
    <row r="74" spans="1:17" s="1" customFormat="1" ht="15.75" x14ac:dyDescent="0.2">
      <c r="A74" s="101">
        <f t="shared" si="19"/>
        <v>7.02</v>
      </c>
      <c r="B74" s="210" t="s">
        <v>41</v>
      </c>
      <c r="C74" s="206">
        <v>7.2358999999999991</v>
      </c>
      <c r="D74" s="165">
        <v>7.02</v>
      </c>
      <c r="E74" s="240">
        <f t="shared" si="20"/>
        <v>97.01626611755276</v>
      </c>
      <c r="F74" s="230">
        <v>7.02</v>
      </c>
      <c r="G74" s="83">
        <f t="shared" si="14"/>
        <v>0</v>
      </c>
      <c r="H74" s="308">
        <v>116.1</v>
      </c>
      <c r="I74" s="131">
        <v>106.6</v>
      </c>
      <c r="J74" s="338">
        <f t="shared" si="15"/>
        <v>91.817398794142974</v>
      </c>
      <c r="K74" s="240">
        <v>102.262</v>
      </c>
      <c r="L74" s="243">
        <f t="shared" si="16"/>
        <v>4.3379999999999939</v>
      </c>
      <c r="M74" s="97">
        <f t="shared" si="17"/>
        <v>151.85185185185185</v>
      </c>
      <c r="N74" s="75">
        <f t="shared" si="18"/>
        <v>145.67236467236467</v>
      </c>
      <c r="O74" s="141">
        <f t="shared" si="21"/>
        <v>6.1794871794871824</v>
      </c>
      <c r="P74" s="117"/>
      <c r="Q74" s="3" t="s">
        <v>160</v>
      </c>
    </row>
    <row r="75" spans="1:17" s="13" customFormat="1" ht="15.75" x14ac:dyDescent="0.25">
      <c r="A75" s="101">
        <f t="shared" si="19"/>
        <v>35.256030000000003</v>
      </c>
      <c r="B75" s="208" t="s">
        <v>42</v>
      </c>
      <c r="C75" s="209">
        <v>35.710169</v>
      </c>
      <c r="D75" s="227">
        <f>SUM(D76:D88)</f>
        <v>35.256030000000003</v>
      </c>
      <c r="E75" s="241">
        <f t="shared" si="20"/>
        <v>98.728264209558915</v>
      </c>
      <c r="F75" s="231">
        <f>SUM(F76:F88)</f>
        <v>30.958000000000002</v>
      </c>
      <c r="G75" s="98">
        <f t="shared" si="14"/>
        <v>4.2980300000000007</v>
      </c>
      <c r="H75" s="236">
        <v>674.40211333333332</v>
      </c>
      <c r="I75" s="132">
        <f>SUM(I76:I88)</f>
        <v>747.09199999999998</v>
      </c>
      <c r="J75" s="78">
        <f t="shared" si="15"/>
        <v>110.77841917003879</v>
      </c>
      <c r="K75" s="241">
        <f>SUM(K76:K88)</f>
        <v>664.16600000000005</v>
      </c>
      <c r="L75" s="247">
        <f t="shared" si="16"/>
        <v>82.925999999999931</v>
      </c>
      <c r="M75" s="71">
        <f t="shared" si="17"/>
        <v>211.90474367079898</v>
      </c>
      <c r="N75" s="73">
        <f t="shared" si="18"/>
        <v>214.53776083726339</v>
      </c>
      <c r="O75" s="98">
        <f t="shared" si="21"/>
        <v>-2.6330171664644126</v>
      </c>
      <c r="P75" s="158"/>
      <c r="Q75" s="112" t="s">
        <v>160</v>
      </c>
    </row>
    <row r="76" spans="1:17" s="1" customFormat="1" ht="15.75" x14ac:dyDescent="0.2">
      <c r="A76" s="101">
        <f t="shared" si="19"/>
        <v>8.5029999999999994E-2</v>
      </c>
      <c r="B76" s="210" t="s">
        <v>139</v>
      </c>
      <c r="C76" s="206">
        <v>8.5029999999999994E-2</v>
      </c>
      <c r="D76" s="165">
        <v>8.5029999999999994E-2</v>
      </c>
      <c r="E76" s="240">
        <f t="shared" si="20"/>
        <v>100</v>
      </c>
      <c r="F76" s="230">
        <v>8.7999999999999995E-2</v>
      </c>
      <c r="G76" s="84">
        <f t="shared" si="14"/>
        <v>-2.9700000000000004E-3</v>
      </c>
      <c r="H76" s="309">
        <v>1.37</v>
      </c>
      <c r="I76" s="131">
        <v>1.1499999999999999</v>
      </c>
      <c r="J76" s="335">
        <f t="shared" si="15"/>
        <v>83.941605839416042</v>
      </c>
      <c r="K76" s="240">
        <v>0.80100000000000005</v>
      </c>
      <c r="L76" s="248">
        <f t="shared" si="16"/>
        <v>0.34899999999999987</v>
      </c>
      <c r="M76" s="97">
        <f t="shared" si="17"/>
        <v>135.2463836293073</v>
      </c>
      <c r="N76" s="75">
        <f t="shared" si="18"/>
        <v>91.02272727272728</v>
      </c>
      <c r="O76" s="141">
        <f t="shared" si="21"/>
        <v>44.223656356580022</v>
      </c>
      <c r="P76" s="117"/>
      <c r="Q76" s="3" t="s">
        <v>160</v>
      </c>
    </row>
    <row r="77" spans="1:17" s="1" customFormat="1" ht="15.75" x14ac:dyDescent="0.2">
      <c r="A77" s="101">
        <f t="shared" si="19"/>
        <v>0.54400000000000004</v>
      </c>
      <c r="B77" s="210" t="s">
        <v>140</v>
      </c>
      <c r="C77" s="206">
        <v>0.54437999999999998</v>
      </c>
      <c r="D77" s="165">
        <v>0.54400000000000004</v>
      </c>
      <c r="E77" s="240">
        <f t="shared" si="20"/>
        <v>99.930195819096966</v>
      </c>
      <c r="F77" s="230">
        <v>0.47199999999999998</v>
      </c>
      <c r="G77" s="84">
        <f t="shared" si="14"/>
        <v>7.2000000000000064E-2</v>
      </c>
      <c r="H77" s="309">
        <v>7.9</v>
      </c>
      <c r="I77" s="131">
        <v>5.9649999999999999</v>
      </c>
      <c r="J77" s="335">
        <f t="shared" si="15"/>
        <v>75.506329113924039</v>
      </c>
      <c r="K77" s="240">
        <v>5.2249999999999996</v>
      </c>
      <c r="L77" s="248">
        <f t="shared" si="16"/>
        <v>0.74000000000000021</v>
      </c>
      <c r="M77" s="97">
        <f t="shared" si="17"/>
        <v>109.65073529411765</v>
      </c>
      <c r="N77" s="75">
        <f t="shared" si="18"/>
        <v>110.69915254237287</v>
      </c>
      <c r="O77" s="141">
        <f t="shared" si="21"/>
        <v>-1.0484172482552196</v>
      </c>
      <c r="P77" s="117"/>
      <c r="Q77" s="3" t="s">
        <v>160</v>
      </c>
    </row>
    <row r="78" spans="1:17" s="1" customFormat="1" ht="15.75" x14ac:dyDescent="0.2">
      <c r="A78" s="101">
        <f t="shared" si="19"/>
        <v>0.375</v>
      </c>
      <c r="B78" s="210" t="s">
        <v>141</v>
      </c>
      <c r="C78" s="206">
        <v>0.437699</v>
      </c>
      <c r="D78" s="165">
        <v>0.375</v>
      </c>
      <c r="E78" s="240">
        <f t="shared" si="20"/>
        <v>85.675315684979864</v>
      </c>
      <c r="F78" s="230">
        <v>0.36299999999999999</v>
      </c>
      <c r="G78" s="83">
        <f t="shared" si="14"/>
        <v>1.2000000000000011E-2</v>
      </c>
      <c r="H78" s="308">
        <v>4.04</v>
      </c>
      <c r="I78" s="131">
        <v>3.6749999999999998</v>
      </c>
      <c r="J78" s="338">
        <f t="shared" si="15"/>
        <v>90.965346534653463</v>
      </c>
      <c r="K78" s="240">
        <v>4.0419999999999998</v>
      </c>
      <c r="L78" s="243">
        <f t="shared" si="16"/>
        <v>-0.36699999999999999</v>
      </c>
      <c r="M78" s="97">
        <f t="shared" si="17"/>
        <v>97.999999999999986</v>
      </c>
      <c r="N78" s="75">
        <f t="shared" si="18"/>
        <v>111.34986225895317</v>
      </c>
      <c r="O78" s="141">
        <f t="shared" si="21"/>
        <v>-13.349862258953181</v>
      </c>
      <c r="P78" s="117"/>
      <c r="Q78" s="3" t="s">
        <v>160</v>
      </c>
    </row>
    <row r="79" spans="1:17" s="1" customFormat="1" ht="15.75" x14ac:dyDescent="0.2">
      <c r="A79" s="101">
        <f t="shared" si="19"/>
        <v>4.67</v>
      </c>
      <c r="B79" s="210" t="s">
        <v>43</v>
      </c>
      <c r="C79" s="206">
        <v>4.6704699999999999</v>
      </c>
      <c r="D79" s="165">
        <v>4.67</v>
      </c>
      <c r="E79" s="240">
        <f t="shared" si="20"/>
        <v>99.989936772958615</v>
      </c>
      <c r="F79" s="230">
        <v>3.8919999999999999</v>
      </c>
      <c r="G79" s="83">
        <f t="shared" si="14"/>
        <v>0.77800000000000002</v>
      </c>
      <c r="H79" s="308">
        <v>79</v>
      </c>
      <c r="I79" s="131">
        <v>95.28</v>
      </c>
      <c r="J79" s="338">
        <f t="shared" si="15"/>
        <v>120.60759493670888</v>
      </c>
      <c r="K79" s="240">
        <v>78.5</v>
      </c>
      <c r="L79" s="243">
        <f t="shared" si="16"/>
        <v>16.78</v>
      </c>
      <c r="M79" s="97">
        <f t="shared" si="17"/>
        <v>204.02569593147751</v>
      </c>
      <c r="N79" s="75">
        <f t="shared" si="18"/>
        <v>201.69578622816033</v>
      </c>
      <c r="O79" s="141">
        <f t="shared" si="21"/>
        <v>2.3299097033171847</v>
      </c>
      <c r="P79" s="117"/>
      <c r="Q79" s="3" t="s">
        <v>160</v>
      </c>
    </row>
    <row r="80" spans="1:17" s="1" customFormat="1" ht="15.75" x14ac:dyDescent="0.2">
      <c r="A80" s="101">
        <f t="shared" si="19"/>
        <v>5.9909999999999997</v>
      </c>
      <c r="B80" s="210" t="s">
        <v>44</v>
      </c>
      <c r="C80" s="206">
        <v>6.09971</v>
      </c>
      <c r="D80" s="165">
        <v>5.9909999999999997</v>
      </c>
      <c r="E80" s="240">
        <f t="shared" si="20"/>
        <v>98.217784124163273</v>
      </c>
      <c r="F80" s="230">
        <v>5.4729999999999999</v>
      </c>
      <c r="G80" s="83">
        <f t="shared" si="14"/>
        <v>0.51799999999999979</v>
      </c>
      <c r="H80" s="308">
        <v>112.59211333333334</v>
      </c>
      <c r="I80" s="131">
        <v>113.789</v>
      </c>
      <c r="J80" s="338">
        <f t="shared" si="15"/>
        <v>101.06302886697156</v>
      </c>
      <c r="K80" s="240">
        <v>106.236</v>
      </c>
      <c r="L80" s="243">
        <f t="shared" si="16"/>
        <v>7.5529999999999973</v>
      </c>
      <c r="M80" s="97">
        <f t="shared" si="17"/>
        <v>189.933233183108</v>
      </c>
      <c r="N80" s="75">
        <f t="shared" si="18"/>
        <v>194.10926365795723</v>
      </c>
      <c r="O80" s="141">
        <f t="shared" si="21"/>
        <v>-4.1760304748492274</v>
      </c>
      <c r="P80" s="117"/>
      <c r="Q80" s="3" t="s">
        <v>160</v>
      </c>
    </row>
    <row r="81" spans="1:17" s="1" customFormat="1" ht="15" hidden="1" customHeight="1" x14ac:dyDescent="0.2">
      <c r="A81" s="101" t="str">
        <f t="shared" si="19"/>
        <v>x</v>
      </c>
      <c r="B81" s="210" t="s">
        <v>136</v>
      </c>
      <c r="C81" s="206">
        <v>0</v>
      </c>
      <c r="D81" s="165" t="s">
        <v>136</v>
      </c>
      <c r="E81" s="240">
        <f t="shared" si="20"/>
        <v>0</v>
      </c>
      <c r="F81" s="230" t="s">
        <v>136</v>
      </c>
      <c r="G81" s="83" t="str">
        <f t="shared" si="14"/>
        <v/>
      </c>
      <c r="H81" s="308"/>
      <c r="I81" s="131" t="s">
        <v>136</v>
      </c>
      <c r="J81" s="338" t="str">
        <f t="shared" si="15"/>
        <v/>
      </c>
      <c r="K81" s="240" t="s">
        <v>136</v>
      </c>
      <c r="L81" s="243" t="str">
        <f t="shared" si="16"/>
        <v/>
      </c>
      <c r="M81" s="97" t="str">
        <f t="shared" si="17"/>
        <v/>
      </c>
      <c r="N81" s="75" t="str">
        <f t="shared" si="18"/>
        <v/>
      </c>
      <c r="O81" s="141">
        <f t="shared" si="21"/>
        <v>0</v>
      </c>
      <c r="P81" s="117"/>
      <c r="Q81" s="3" t="s">
        <v>160</v>
      </c>
    </row>
    <row r="82" spans="1:17" s="1" customFormat="1" ht="15" hidden="1" customHeight="1" x14ac:dyDescent="0.2">
      <c r="A82" s="101" t="str">
        <f t="shared" si="19"/>
        <v>x</v>
      </c>
      <c r="B82" s="210" t="s">
        <v>136</v>
      </c>
      <c r="C82" s="206">
        <v>0</v>
      </c>
      <c r="D82" s="165" t="s">
        <v>136</v>
      </c>
      <c r="E82" s="240">
        <f t="shared" si="20"/>
        <v>0</v>
      </c>
      <c r="F82" s="230" t="s">
        <v>136</v>
      </c>
      <c r="G82" s="83" t="str">
        <f t="shared" si="14"/>
        <v/>
      </c>
      <c r="H82" s="308"/>
      <c r="I82" s="131" t="s">
        <v>136</v>
      </c>
      <c r="J82" s="338" t="str">
        <f t="shared" si="15"/>
        <v/>
      </c>
      <c r="K82" s="240" t="s">
        <v>136</v>
      </c>
      <c r="L82" s="243" t="str">
        <f t="shared" si="16"/>
        <v/>
      </c>
      <c r="M82" s="97" t="str">
        <f t="shared" si="17"/>
        <v/>
      </c>
      <c r="N82" s="75" t="str">
        <f t="shared" si="18"/>
        <v/>
      </c>
      <c r="O82" s="141">
        <f t="shared" si="21"/>
        <v>0</v>
      </c>
      <c r="P82" s="117"/>
      <c r="Q82" s="3" t="s">
        <v>160</v>
      </c>
    </row>
    <row r="83" spans="1:17" s="1" customFormat="1" ht="15.75" x14ac:dyDescent="0.2">
      <c r="A83" s="101">
        <f t="shared" si="19"/>
        <v>4.0709999999999997</v>
      </c>
      <c r="B83" s="210" t="s">
        <v>45</v>
      </c>
      <c r="C83" s="206">
        <v>4.2629000000000001</v>
      </c>
      <c r="D83" s="165">
        <v>4.0709999999999997</v>
      </c>
      <c r="E83" s="240">
        <f t="shared" si="20"/>
        <v>95.498369654460575</v>
      </c>
      <c r="F83" s="230">
        <v>3.1539999999999999</v>
      </c>
      <c r="G83" s="83">
        <f t="shared" si="14"/>
        <v>0.91699999999999982</v>
      </c>
      <c r="H83" s="308">
        <v>65.8</v>
      </c>
      <c r="I83" s="131">
        <v>82.789000000000001</v>
      </c>
      <c r="J83" s="338">
        <f t="shared" si="15"/>
        <v>125.81914893617021</v>
      </c>
      <c r="K83" s="240">
        <v>55.671999999999997</v>
      </c>
      <c r="L83" s="243">
        <f t="shared" si="16"/>
        <v>27.117000000000004</v>
      </c>
      <c r="M83" s="97">
        <f t="shared" si="17"/>
        <v>203.36281012036355</v>
      </c>
      <c r="N83" s="75">
        <f t="shared" si="18"/>
        <v>176.51236525047557</v>
      </c>
      <c r="O83" s="141">
        <f t="shared" si="21"/>
        <v>26.85044486988798</v>
      </c>
      <c r="P83" s="117"/>
      <c r="Q83" s="3" t="s">
        <v>160</v>
      </c>
    </row>
    <row r="84" spans="1:17" s="1" customFormat="1" ht="15" hidden="1" customHeight="1" x14ac:dyDescent="0.2">
      <c r="A84" s="101" t="str">
        <f t="shared" si="19"/>
        <v>x</v>
      </c>
      <c r="B84" s="210" t="s">
        <v>136</v>
      </c>
      <c r="C84" s="206">
        <v>0</v>
      </c>
      <c r="D84" s="165" t="s">
        <v>136</v>
      </c>
      <c r="E84" s="240">
        <f t="shared" si="20"/>
        <v>0</v>
      </c>
      <c r="F84" s="230" t="s">
        <v>136</v>
      </c>
      <c r="G84" s="83" t="str">
        <f t="shared" si="14"/>
        <v/>
      </c>
      <c r="H84" s="308"/>
      <c r="I84" s="131" t="s">
        <v>136</v>
      </c>
      <c r="J84" s="338" t="str">
        <f t="shared" si="15"/>
        <v/>
      </c>
      <c r="K84" s="240" t="s">
        <v>136</v>
      </c>
      <c r="L84" s="243" t="str">
        <f t="shared" si="16"/>
        <v/>
      </c>
      <c r="M84" s="97" t="str">
        <f t="shared" si="17"/>
        <v/>
      </c>
      <c r="N84" s="75" t="str">
        <f t="shared" si="18"/>
        <v/>
      </c>
      <c r="O84" s="141">
        <f t="shared" si="21"/>
        <v>0</v>
      </c>
      <c r="P84" s="117"/>
      <c r="Q84" s="3" t="s">
        <v>160</v>
      </c>
    </row>
    <row r="85" spans="1:17" s="1" customFormat="1" ht="15.75" x14ac:dyDescent="0.2">
      <c r="A85" s="101">
        <f t="shared" si="19"/>
        <v>8.6910000000000007</v>
      </c>
      <c r="B85" s="210" t="s">
        <v>46</v>
      </c>
      <c r="C85" s="206">
        <v>8.7020999999999997</v>
      </c>
      <c r="D85" s="165">
        <v>8.6910000000000007</v>
      </c>
      <c r="E85" s="240">
        <f t="shared" si="20"/>
        <v>99.872444582342197</v>
      </c>
      <c r="F85" s="230">
        <v>7.99</v>
      </c>
      <c r="G85" s="83">
        <f t="shared" si="14"/>
        <v>0.70100000000000051</v>
      </c>
      <c r="H85" s="308">
        <v>170.6</v>
      </c>
      <c r="I85" s="131">
        <v>200.11099999999999</v>
      </c>
      <c r="J85" s="338">
        <f t="shared" si="15"/>
        <v>117.29835873388042</v>
      </c>
      <c r="K85" s="240">
        <v>170.2</v>
      </c>
      <c r="L85" s="243">
        <f t="shared" si="16"/>
        <v>29.911000000000001</v>
      </c>
      <c r="M85" s="97">
        <f t="shared" si="17"/>
        <v>230.25083419629499</v>
      </c>
      <c r="N85" s="75">
        <f t="shared" si="18"/>
        <v>213.01627033792241</v>
      </c>
      <c r="O85" s="141">
        <f t="shared" si="21"/>
        <v>17.234563858372582</v>
      </c>
      <c r="P85" s="117"/>
      <c r="Q85" s="3" t="s">
        <v>160</v>
      </c>
    </row>
    <row r="86" spans="1:17" s="1" customFormat="1" ht="15.75" x14ac:dyDescent="0.2">
      <c r="A86" s="101">
        <f t="shared" si="19"/>
        <v>3.4089999999999998</v>
      </c>
      <c r="B86" s="210" t="s">
        <v>47</v>
      </c>
      <c r="C86" s="206">
        <v>3.4093100000000001</v>
      </c>
      <c r="D86" s="165">
        <v>3.4089999999999998</v>
      </c>
      <c r="E86" s="240">
        <f t="shared" si="20"/>
        <v>99.990907251027323</v>
      </c>
      <c r="F86" s="230">
        <v>2.7759999999999998</v>
      </c>
      <c r="G86" s="83">
        <f t="shared" si="14"/>
        <v>0.63300000000000001</v>
      </c>
      <c r="H86" s="308">
        <v>63</v>
      </c>
      <c r="I86" s="131">
        <v>61.170999999999999</v>
      </c>
      <c r="J86" s="338">
        <f t="shared" si="15"/>
        <v>97.096825396825395</v>
      </c>
      <c r="K86" s="240">
        <v>63.069000000000003</v>
      </c>
      <c r="L86" s="243">
        <f t="shared" si="16"/>
        <v>-1.8980000000000032</v>
      </c>
      <c r="M86" s="97">
        <f t="shared" si="17"/>
        <v>179.43971839249048</v>
      </c>
      <c r="N86" s="75">
        <f t="shared" si="18"/>
        <v>227.19380403458217</v>
      </c>
      <c r="O86" s="141">
        <f t="shared" si="21"/>
        <v>-47.754085642091695</v>
      </c>
      <c r="P86" s="117"/>
      <c r="Q86" s="3" t="s">
        <v>160</v>
      </c>
    </row>
    <row r="87" spans="1:17" s="1" customFormat="1" ht="15.75" x14ac:dyDescent="0.2">
      <c r="A87" s="101">
        <f t="shared" si="19"/>
        <v>5.9</v>
      </c>
      <c r="B87" s="210" t="s">
        <v>48</v>
      </c>
      <c r="C87" s="206">
        <v>5.9634400000000003</v>
      </c>
      <c r="D87" s="165">
        <v>5.9</v>
      </c>
      <c r="E87" s="240">
        <f t="shared" si="20"/>
        <v>98.93618448412326</v>
      </c>
      <c r="F87" s="230">
        <v>5.2809999999999997</v>
      </c>
      <c r="G87" s="83">
        <f t="shared" si="14"/>
        <v>0.61900000000000066</v>
      </c>
      <c r="H87" s="308">
        <v>140</v>
      </c>
      <c r="I87" s="131">
        <v>151.1</v>
      </c>
      <c r="J87" s="338">
        <f t="shared" si="15"/>
        <v>107.92857142857142</v>
      </c>
      <c r="K87" s="240">
        <v>150</v>
      </c>
      <c r="L87" s="243">
        <f t="shared" si="16"/>
        <v>1.0999999999999943</v>
      </c>
      <c r="M87" s="97">
        <f t="shared" si="17"/>
        <v>256.1016949152542</v>
      </c>
      <c r="N87" s="75">
        <f t="shared" si="18"/>
        <v>284.03711418291994</v>
      </c>
      <c r="O87" s="141">
        <f t="shared" si="21"/>
        <v>-27.935419267665736</v>
      </c>
      <c r="P87" s="117"/>
      <c r="Q87" s="3" t="s">
        <v>160</v>
      </c>
    </row>
    <row r="88" spans="1:17" s="1" customFormat="1" ht="15.75" x14ac:dyDescent="0.2">
      <c r="A88" s="101">
        <f t="shared" si="19"/>
        <v>1.52</v>
      </c>
      <c r="B88" s="205" t="s">
        <v>49</v>
      </c>
      <c r="C88" s="206">
        <v>1.5351300000000001</v>
      </c>
      <c r="D88" s="165">
        <v>1.52</v>
      </c>
      <c r="E88" s="240">
        <f t="shared" si="20"/>
        <v>99.014415717235664</v>
      </c>
      <c r="F88" s="230">
        <v>1.4690000000000001</v>
      </c>
      <c r="G88" s="83">
        <f t="shared" si="14"/>
        <v>5.0999999999999934E-2</v>
      </c>
      <c r="H88" s="308">
        <v>30.1</v>
      </c>
      <c r="I88" s="131">
        <v>32.061999999999998</v>
      </c>
      <c r="J88" s="338">
        <f t="shared" si="15"/>
        <v>106.51827242524917</v>
      </c>
      <c r="K88" s="240">
        <v>30.420999999999999</v>
      </c>
      <c r="L88" s="243">
        <f t="shared" si="16"/>
        <v>1.6409999999999982</v>
      </c>
      <c r="M88" s="95">
        <f t="shared" si="17"/>
        <v>210.93421052631578</v>
      </c>
      <c r="N88" s="75">
        <f t="shared" si="18"/>
        <v>207.08645336963917</v>
      </c>
      <c r="O88" s="141">
        <f t="shared" si="21"/>
        <v>3.8477571566766073</v>
      </c>
      <c r="P88" s="117"/>
      <c r="Q88" s="3" t="s">
        <v>160</v>
      </c>
    </row>
    <row r="89" spans="1:17" s="13" customFormat="1" ht="15.75" x14ac:dyDescent="0.25">
      <c r="A89" s="101">
        <f t="shared" si="19"/>
        <v>13.629440000000001</v>
      </c>
      <c r="B89" s="208" t="s">
        <v>50</v>
      </c>
      <c r="C89" s="209">
        <v>14.8469704</v>
      </c>
      <c r="D89" s="227">
        <f>SUM(D90:D101)</f>
        <v>13.629440000000001</v>
      </c>
      <c r="E89" s="241">
        <f t="shared" si="20"/>
        <v>91.799469068787261</v>
      </c>
      <c r="F89" s="231">
        <f>SUM(F90:F101)</f>
        <v>13.019</v>
      </c>
      <c r="G89" s="98">
        <f t="shared" si="14"/>
        <v>0.61044000000000054</v>
      </c>
      <c r="H89" s="236">
        <v>235.65000000000003</v>
      </c>
      <c r="I89" s="132">
        <f>SUM(I90:I101)</f>
        <v>231.58499999999998</v>
      </c>
      <c r="J89" s="78">
        <f t="shared" si="15"/>
        <v>98.274984086569035</v>
      </c>
      <c r="K89" s="78">
        <f>SUM(K90:K101)</f>
        <v>213.22000000000003</v>
      </c>
      <c r="L89" s="232">
        <f t="shared" si="16"/>
        <v>18.364999999999952</v>
      </c>
      <c r="M89" s="71">
        <f t="shared" si="17"/>
        <v>169.91527164725767</v>
      </c>
      <c r="N89" s="73">
        <f t="shared" si="18"/>
        <v>163.77601966356863</v>
      </c>
      <c r="O89" s="98">
        <f t="shared" si="21"/>
        <v>6.1392519836890358</v>
      </c>
      <c r="P89" s="158"/>
      <c r="Q89" s="112" t="s">
        <v>160</v>
      </c>
    </row>
    <row r="90" spans="1:17" s="1" customFormat="1" ht="15.75" x14ac:dyDescent="0.2">
      <c r="A90" s="101">
        <f t="shared" si="19"/>
        <v>1.38144</v>
      </c>
      <c r="B90" s="210" t="s">
        <v>97</v>
      </c>
      <c r="C90" s="206">
        <v>1.38144</v>
      </c>
      <c r="D90" s="165">
        <v>1.38144</v>
      </c>
      <c r="E90" s="240">
        <f t="shared" si="20"/>
        <v>100</v>
      </c>
      <c r="F90" s="230">
        <v>1.1910000000000001</v>
      </c>
      <c r="G90" s="84">
        <f t="shared" si="14"/>
        <v>0.19043999999999994</v>
      </c>
      <c r="H90" s="309">
        <v>24.6</v>
      </c>
      <c r="I90" s="131">
        <v>29.411999999999999</v>
      </c>
      <c r="J90" s="335">
        <f t="shared" si="15"/>
        <v>119.5609756097561</v>
      </c>
      <c r="K90" s="240">
        <v>27.832000000000001</v>
      </c>
      <c r="L90" s="248">
        <f t="shared" si="16"/>
        <v>1.5799999999999983</v>
      </c>
      <c r="M90" s="97">
        <f t="shared" si="17"/>
        <v>212.90826963168868</v>
      </c>
      <c r="N90" s="75">
        <f t="shared" si="18"/>
        <v>233.68597816960539</v>
      </c>
      <c r="O90" s="141">
        <f t="shared" si="21"/>
        <v>-20.777708537916709</v>
      </c>
      <c r="P90" s="117"/>
      <c r="Q90" s="3" t="s">
        <v>160</v>
      </c>
    </row>
    <row r="91" spans="1:17" s="1" customFormat="1" ht="15.75" x14ac:dyDescent="0.2">
      <c r="A91" s="101">
        <f t="shared" si="19"/>
        <v>2.3090000000000002</v>
      </c>
      <c r="B91" s="210" t="s">
        <v>98</v>
      </c>
      <c r="C91" s="206">
        <v>2.3094399999999999</v>
      </c>
      <c r="D91" s="165">
        <v>2.3090000000000002</v>
      </c>
      <c r="E91" s="240">
        <f t="shared" si="20"/>
        <v>99.980947762228084</v>
      </c>
      <c r="F91" s="230">
        <v>2.226</v>
      </c>
      <c r="G91" s="83">
        <f t="shared" si="14"/>
        <v>8.3000000000000185E-2</v>
      </c>
      <c r="H91" s="308">
        <v>23.06</v>
      </c>
      <c r="I91" s="131">
        <v>21.652999999999999</v>
      </c>
      <c r="J91" s="338">
        <f t="shared" si="15"/>
        <v>93.898525585429311</v>
      </c>
      <c r="K91" s="240">
        <v>19.119</v>
      </c>
      <c r="L91" s="243">
        <f t="shared" si="16"/>
        <v>2.5339999999999989</v>
      </c>
      <c r="M91" s="97">
        <f t="shared" si="17"/>
        <v>93.776526634906872</v>
      </c>
      <c r="N91" s="75">
        <f t="shared" si="18"/>
        <v>85.889487870619945</v>
      </c>
      <c r="O91" s="141">
        <f t="shared" si="21"/>
        <v>7.8870387642869275</v>
      </c>
      <c r="P91" s="117"/>
      <c r="Q91" s="3" t="s">
        <v>160</v>
      </c>
    </row>
    <row r="92" spans="1:17" s="1" customFormat="1" ht="15.75" x14ac:dyDescent="0.2">
      <c r="A92" s="101">
        <f t="shared" si="19"/>
        <v>0.79800000000000004</v>
      </c>
      <c r="B92" s="210" t="s">
        <v>61</v>
      </c>
      <c r="C92" s="206">
        <v>1.00396</v>
      </c>
      <c r="D92" s="165">
        <v>0.79800000000000004</v>
      </c>
      <c r="E92" s="240">
        <f t="shared" si="20"/>
        <v>79.485238455715375</v>
      </c>
      <c r="F92" s="230">
        <v>0.79800000000000004</v>
      </c>
      <c r="G92" s="83">
        <f t="shared" si="14"/>
        <v>0</v>
      </c>
      <c r="H92" s="308">
        <v>10.42</v>
      </c>
      <c r="I92" s="131">
        <v>9.3759999999999994</v>
      </c>
      <c r="J92" s="338">
        <f t="shared" si="15"/>
        <v>89.980806142034538</v>
      </c>
      <c r="K92" s="240">
        <v>9.6379999999999999</v>
      </c>
      <c r="L92" s="243">
        <f t="shared" si="16"/>
        <v>-0.26200000000000045</v>
      </c>
      <c r="M92" s="97">
        <f t="shared" si="17"/>
        <v>117.49373433583958</v>
      </c>
      <c r="N92" s="75">
        <f t="shared" si="18"/>
        <v>120.77694235588972</v>
      </c>
      <c r="O92" s="141">
        <f t="shared" si="21"/>
        <v>-3.2832080200501395</v>
      </c>
      <c r="P92" s="117"/>
      <c r="Q92" s="3" t="s">
        <v>160</v>
      </c>
    </row>
    <row r="93" spans="1:17" s="1" customFormat="1" ht="15" hidden="1" customHeight="1" x14ac:dyDescent="0.2">
      <c r="A93" s="101" t="str">
        <f t="shared" si="19"/>
        <v>x</v>
      </c>
      <c r="B93" s="210" t="s">
        <v>136</v>
      </c>
      <c r="C93" s="206">
        <v>0</v>
      </c>
      <c r="D93" s="165" t="s">
        <v>136</v>
      </c>
      <c r="E93" s="240">
        <f t="shared" si="20"/>
        <v>0</v>
      </c>
      <c r="F93" s="230" t="s">
        <v>136</v>
      </c>
      <c r="G93" s="84" t="str">
        <f t="shared" si="14"/>
        <v/>
      </c>
      <c r="H93" s="309"/>
      <c r="I93" s="131" t="s">
        <v>136</v>
      </c>
      <c r="J93" s="335" t="str">
        <f t="shared" si="15"/>
        <v/>
      </c>
      <c r="K93" s="240" t="s">
        <v>136</v>
      </c>
      <c r="L93" s="248" t="str">
        <f t="shared" si="16"/>
        <v/>
      </c>
      <c r="M93" s="97" t="str">
        <f t="shared" si="17"/>
        <v/>
      </c>
      <c r="N93" s="75" t="str">
        <f t="shared" si="18"/>
        <v/>
      </c>
      <c r="O93" s="141">
        <f t="shared" si="21"/>
        <v>0</v>
      </c>
      <c r="P93" s="117"/>
      <c r="Q93" s="3" t="s">
        <v>160</v>
      </c>
    </row>
    <row r="94" spans="1:17" s="1" customFormat="1" ht="15.75" x14ac:dyDescent="0.2">
      <c r="A94" s="101">
        <f t="shared" si="19"/>
        <v>3.2090000000000001</v>
      </c>
      <c r="B94" s="210" t="s">
        <v>51</v>
      </c>
      <c r="C94" s="206">
        <v>3.7990003999999997</v>
      </c>
      <c r="D94" s="165">
        <v>3.2090000000000001</v>
      </c>
      <c r="E94" s="240">
        <f t="shared" si="20"/>
        <v>84.469588368561375</v>
      </c>
      <c r="F94" s="230">
        <v>3.2679999999999998</v>
      </c>
      <c r="G94" s="83">
        <f t="shared" si="14"/>
        <v>-5.8999999999999719E-2</v>
      </c>
      <c r="H94" s="298">
        <v>62.1</v>
      </c>
      <c r="I94" s="131">
        <v>64.566999999999993</v>
      </c>
      <c r="J94" s="338">
        <f t="shared" si="15"/>
        <v>103.97262479871175</v>
      </c>
      <c r="K94" s="240">
        <v>62.454000000000001</v>
      </c>
      <c r="L94" s="243">
        <f t="shared" si="16"/>
        <v>2.1129999999999924</v>
      </c>
      <c r="M94" s="97">
        <f t="shared" si="17"/>
        <v>201.20598317232779</v>
      </c>
      <c r="N94" s="75">
        <f t="shared" si="18"/>
        <v>191.10771113831092</v>
      </c>
      <c r="O94" s="141">
        <f t="shared" si="21"/>
        <v>10.098272034016873</v>
      </c>
      <c r="P94" s="117"/>
      <c r="Q94" s="3" t="s">
        <v>160</v>
      </c>
    </row>
    <row r="95" spans="1:17" s="1" customFormat="1" ht="15.75" x14ac:dyDescent="0.2">
      <c r="A95" s="101">
        <f t="shared" si="19"/>
        <v>0.81299999999999994</v>
      </c>
      <c r="B95" s="210" t="s">
        <v>52</v>
      </c>
      <c r="C95" s="206">
        <v>0.87597000000000003</v>
      </c>
      <c r="D95" s="165">
        <v>0.81299999999999994</v>
      </c>
      <c r="E95" s="240">
        <f t="shared" si="20"/>
        <v>92.811397650604462</v>
      </c>
      <c r="F95" s="230">
        <v>0.84499999999999997</v>
      </c>
      <c r="G95" s="83">
        <f t="shared" si="14"/>
        <v>-3.2000000000000028E-2</v>
      </c>
      <c r="H95" s="308">
        <v>17.8</v>
      </c>
      <c r="I95" s="131">
        <v>8.24</v>
      </c>
      <c r="J95" s="338">
        <f t="shared" si="15"/>
        <v>46.292134831460672</v>
      </c>
      <c r="K95" s="240">
        <v>8.93</v>
      </c>
      <c r="L95" s="243">
        <f t="shared" si="16"/>
        <v>-0.6899999999999995</v>
      </c>
      <c r="M95" s="97">
        <f t="shared" si="17"/>
        <v>101.35301353013531</v>
      </c>
      <c r="N95" s="75">
        <f t="shared" si="18"/>
        <v>105.68047337278105</v>
      </c>
      <c r="O95" s="141">
        <f t="shared" si="21"/>
        <v>-4.3274598426457374</v>
      </c>
      <c r="P95" s="117"/>
      <c r="Q95" s="3" t="s">
        <v>160</v>
      </c>
    </row>
    <row r="96" spans="1:17" s="1" customFormat="1" ht="15.75" x14ac:dyDescent="0.2">
      <c r="A96" s="101">
        <f t="shared" si="19"/>
        <v>1.835</v>
      </c>
      <c r="B96" s="210" t="s">
        <v>53</v>
      </c>
      <c r="C96" s="206">
        <v>1.8990400000000001</v>
      </c>
      <c r="D96" s="165">
        <v>1.835</v>
      </c>
      <c r="E96" s="240">
        <f t="shared" si="20"/>
        <v>96.627769820540905</v>
      </c>
      <c r="F96" s="230">
        <v>1.3029999999999999</v>
      </c>
      <c r="G96" s="83">
        <f t="shared" si="14"/>
        <v>0.53200000000000003</v>
      </c>
      <c r="H96" s="308">
        <v>29.3</v>
      </c>
      <c r="I96" s="131">
        <v>30.248999999999999</v>
      </c>
      <c r="J96" s="338">
        <f t="shared" si="15"/>
        <v>103.23890784982935</v>
      </c>
      <c r="K96" s="240">
        <v>18.706</v>
      </c>
      <c r="L96" s="243">
        <f t="shared" si="16"/>
        <v>11.542999999999999</v>
      </c>
      <c r="M96" s="97">
        <f t="shared" si="17"/>
        <v>164.84468664850138</v>
      </c>
      <c r="N96" s="75">
        <f t="shared" si="18"/>
        <v>143.56101304681505</v>
      </c>
      <c r="O96" s="141">
        <f t="shared" si="21"/>
        <v>21.283673601686331</v>
      </c>
      <c r="P96" s="117"/>
      <c r="Q96" s="3" t="s">
        <v>160</v>
      </c>
    </row>
    <row r="97" spans="1:17" s="1" customFormat="1" ht="15" customHeight="1" x14ac:dyDescent="0.2">
      <c r="A97" s="101">
        <f t="shared" si="19"/>
        <v>0.89900000000000002</v>
      </c>
      <c r="B97" s="210" t="s">
        <v>82</v>
      </c>
      <c r="C97" s="206">
        <v>0.89961000000000002</v>
      </c>
      <c r="D97" s="165">
        <v>0.89900000000000002</v>
      </c>
      <c r="E97" s="240">
        <f t="shared" si="20"/>
        <v>99.932192839119168</v>
      </c>
      <c r="F97" s="230">
        <v>0.88500000000000001</v>
      </c>
      <c r="G97" s="83">
        <f t="shared" si="14"/>
        <v>1.4000000000000012E-2</v>
      </c>
      <c r="H97" s="308">
        <v>15.9</v>
      </c>
      <c r="I97" s="131">
        <v>15.6</v>
      </c>
      <c r="J97" s="338">
        <f t="shared" si="15"/>
        <v>98.113207547169807</v>
      </c>
      <c r="K97" s="240">
        <v>14.8</v>
      </c>
      <c r="L97" s="243">
        <f t="shared" si="16"/>
        <v>0.79999999999999893</v>
      </c>
      <c r="M97" s="97">
        <f t="shared" si="17"/>
        <v>173.52614015572857</v>
      </c>
      <c r="N97" s="75">
        <f t="shared" si="18"/>
        <v>167.23163841807911</v>
      </c>
      <c r="O97" s="141">
        <f t="shared" si="21"/>
        <v>6.2945017376494548</v>
      </c>
      <c r="P97" s="117"/>
      <c r="Q97" s="3" t="s">
        <v>160</v>
      </c>
    </row>
    <row r="98" spans="1:17" s="1" customFormat="1" ht="15" hidden="1" customHeight="1" x14ac:dyDescent="0.2">
      <c r="A98" s="101" t="str">
        <f t="shared" si="19"/>
        <v>x</v>
      </c>
      <c r="B98" s="210" t="s">
        <v>154</v>
      </c>
      <c r="C98" s="206">
        <v>0</v>
      </c>
      <c r="D98" s="165" t="s">
        <v>136</v>
      </c>
      <c r="E98" s="240">
        <f t="shared" si="20"/>
        <v>0</v>
      </c>
      <c r="F98" s="230" t="s">
        <v>136</v>
      </c>
      <c r="G98" s="83" t="str">
        <f t="shared" si="14"/>
        <v/>
      </c>
      <c r="H98" s="308"/>
      <c r="I98" s="131" t="s">
        <v>136</v>
      </c>
      <c r="J98" s="338" t="str">
        <f t="shared" si="15"/>
        <v/>
      </c>
      <c r="K98" s="240" t="s">
        <v>136</v>
      </c>
      <c r="L98" s="243" t="str">
        <f t="shared" si="16"/>
        <v/>
      </c>
      <c r="M98" s="92" t="str">
        <f t="shared" si="17"/>
        <v/>
      </c>
      <c r="N98" s="75" t="str">
        <f t="shared" si="18"/>
        <v/>
      </c>
      <c r="O98" s="141">
        <f t="shared" si="21"/>
        <v>0</v>
      </c>
      <c r="P98" s="117"/>
      <c r="Q98" s="3" t="s">
        <v>160</v>
      </c>
    </row>
    <row r="99" spans="1:17" s="1" customFormat="1" ht="15.75" hidden="1" x14ac:dyDescent="0.2">
      <c r="A99" s="101" t="str">
        <f t="shared" si="19"/>
        <v>x</v>
      </c>
      <c r="B99" s="210" t="s">
        <v>55</v>
      </c>
      <c r="C99" s="206">
        <v>0.28499999999999998</v>
      </c>
      <c r="D99" s="165">
        <v>0</v>
      </c>
      <c r="E99" s="240">
        <f t="shared" si="20"/>
        <v>0</v>
      </c>
      <c r="F99" s="230">
        <v>0.39500000000000002</v>
      </c>
      <c r="G99" s="83">
        <f t="shared" si="14"/>
        <v>-0.39500000000000002</v>
      </c>
      <c r="H99" s="308">
        <v>4.57</v>
      </c>
      <c r="I99" s="131">
        <v>0</v>
      </c>
      <c r="J99" s="338">
        <f t="shared" si="15"/>
        <v>0</v>
      </c>
      <c r="K99" s="240">
        <v>4</v>
      </c>
      <c r="L99" s="243">
        <f t="shared" si="16"/>
        <v>-4</v>
      </c>
      <c r="M99" s="92" t="str">
        <f t="shared" si="17"/>
        <v/>
      </c>
      <c r="N99" s="75">
        <f t="shared" si="18"/>
        <v>101.26582278481011</v>
      </c>
      <c r="O99" s="141">
        <f t="shared" si="21"/>
        <v>0</v>
      </c>
      <c r="P99" s="117"/>
      <c r="Q99" s="3" t="s">
        <v>160</v>
      </c>
    </row>
    <row r="100" spans="1:17" s="1" customFormat="1" ht="15" customHeight="1" x14ac:dyDescent="0.2">
      <c r="A100" s="101">
        <f t="shared" si="19"/>
        <v>1.9390000000000001</v>
      </c>
      <c r="B100" s="210" t="s">
        <v>56</v>
      </c>
      <c r="C100" s="206">
        <v>1.9385400000000002</v>
      </c>
      <c r="D100" s="165">
        <v>1.9390000000000001</v>
      </c>
      <c r="E100" s="240">
        <f t="shared" si="20"/>
        <v>100.02372919826261</v>
      </c>
      <c r="F100" s="230">
        <v>1.798</v>
      </c>
      <c r="G100" s="83">
        <f t="shared" si="14"/>
        <v>0.14100000000000001</v>
      </c>
      <c r="H100" s="308">
        <v>43</v>
      </c>
      <c r="I100" s="131">
        <v>47.527999999999999</v>
      </c>
      <c r="J100" s="338">
        <f t="shared" si="15"/>
        <v>110.53023255813955</v>
      </c>
      <c r="K100" s="240">
        <v>43.865000000000002</v>
      </c>
      <c r="L100" s="243">
        <f t="shared" si="16"/>
        <v>3.6629999999999967</v>
      </c>
      <c r="M100" s="92">
        <f t="shared" si="17"/>
        <v>245.11603919546158</v>
      </c>
      <c r="N100" s="75">
        <f t="shared" si="18"/>
        <v>243.96551724137933</v>
      </c>
      <c r="O100" s="141">
        <f t="shared" si="21"/>
        <v>1.1505219540822509</v>
      </c>
      <c r="P100" s="117"/>
      <c r="Q100" s="3" t="s">
        <v>160</v>
      </c>
    </row>
    <row r="101" spans="1:17" s="1" customFormat="1" ht="15.75" x14ac:dyDescent="0.2">
      <c r="A101" s="101">
        <f t="shared" si="19"/>
        <v>0.44600000000000001</v>
      </c>
      <c r="B101" s="213" t="s">
        <v>99</v>
      </c>
      <c r="C101" s="193">
        <v>0.45440000000000003</v>
      </c>
      <c r="D101" s="155">
        <v>0.44600000000000001</v>
      </c>
      <c r="E101" s="266">
        <f t="shared" si="20"/>
        <v>98.151408450704224</v>
      </c>
      <c r="F101" s="238">
        <v>0.31</v>
      </c>
      <c r="G101" s="91">
        <f t="shared" si="14"/>
        <v>0.13600000000000001</v>
      </c>
      <c r="H101" s="316">
        <v>4.9000000000000004</v>
      </c>
      <c r="I101" s="133">
        <v>4.96</v>
      </c>
      <c r="J101" s="348">
        <f t="shared" ref="J101" si="22">IFERROR(I101/H101*100,"")</f>
        <v>101.22448979591836</v>
      </c>
      <c r="K101" s="266">
        <v>3.8759999999999999</v>
      </c>
      <c r="L101" s="246">
        <f t="shared" ref="L101" si="23">IFERROR(I101-K101,"")</f>
        <v>1.0840000000000001</v>
      </c>
      <c r="M101" s="122">
        <f t="shared" si="17"/>
        <v>111.21076233183857</v>
      </c>
      <c r="N101" s="80">
        <f t="shared" si="18"/>
        <v>125.03225806451613</v>
      </c>
      <c r="O101" s="145">
        <f t="shared" si="21"/>
        <v>-13.821495732677562</v>
      </c>
      <c r="P101" s="117"/>
      <c r="Q101" s="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2" sqref="B2:O2"/>
    </sheetView>
  </sheetViews>
  <sheetFormatPr defaultColWidth="9.140625" defaultRowHeight="15" x14ac:dyDescent="0.2"/>
  <cols>
    <col min="1" max="1" width="9.5703125" style="68" hidden="1" customWidth="1"/>
    <col min="2" max="2" width="41" style="7" customWidth="1"/>
    <col min="3" max="3" width="18" style="7" customWidth="1"/>
    <col min="4" max="6" width="12.5703125" style="7" customWidth="1"/>
    <col min="7" max="7" width="11.42578125" style="7" customWidth="1"/>
    <col min="8" max="8" width="23.85546875" style="7" customWidth="1"/>
    <col min="9" max="9" width="13.140625" style="7" customWidth="1"/>
    <col min="10" max="10" width="12.5703125" style="8" customWidth="1"/>
    <col min="11" max="11" width="12.5703125" style="7" customWidth="1"/>
    <col min="12" max="12" width="11.85546875" style="7" customWidth="1"/>
    <col min="13" max="14" width="12.5703125" style="7" customWidth="1"/>
    <col min="15" max="15" width="12.28515625" style="7" customWidth="1"/>
    <col min="16" max="16" width="25.140625" style="115" customWidth="1"/>
    <col min="17" max="17" width="11.5703125" style="66" hidden="1" customWidth="1"/>
    <col min="18" max="18" width="18.85546875" style="66" customWidth="1"/>
    <col min="19" max="16384" width="9.140625" style="7"/>
  </cols>
  <sheetData>
    <row r="1" spans="1:18" ht="16.5" customHeight="1" x14ac:dyDescent="0.2">
      <c r="B1" s="381" t="s">
        <v>66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 t="s">
        <v>109</v>
      </c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124</v>
      </c>
      <c r="Q2" s="106"/>
      <c r="R2" s="106"/>
    </row>
    <row r="3" spans="1:18" s="8" customFormat="1" ht="33.75" customHeight="1" x14ac:dyDescent="0.2">
      <c r="A3" s="68"/>
      <c r="B3" s="384" t="s">
        <v>0</v>
      </c>
      <c r="C3" s="365" t="s">
        <v>170</v>
      </c>
      <c r="D3" s="369" t="s">
        <v>149</v>
      </c>
      <c r="E3" s="387"/>
      <c r="F3" s="387"/>
      <c r="G3" s="387"/>
      <c r="H3" s="390" t="s">
        <v>150</v>
      </c>
      <c r="I3" s="391"/>
      <c r="J3" s="391"/>
      <c r="K3" s="391"/>
      <c r="L3" s="392"/>
      <c r="M3" s="388" t="s">
        <v>146</v>
      </c>
      <c r="N3" s="388"/>
      <c r="O3" s="389"/>
      <c r="P3" s="117" t="s">
        <v>133</v>
      </c>
      <c r="Q3" s="106"/>
      <c r="R3" s="106"/>
    </row>
    <row r="4" spans="1:18" s="8" customFormat="1" ht="46.5" customHeight="1" x14ac:dyDescent="0.2">
      <c r="A4" s="68"/>
      <c r="B4" s="385"/>
      <c r="C4" s="366"/>
      <c r="D4" s="286" t="s">
        <v>166</v>
      </c>
      <c r="E4" s="287" t="s">
        <v>165</v>
      </c>
      <c r="F4" s="288" t="s">
        <v>163</v>
      </c>
      <c r="G4" s="288" t="s">
        <v>167</v>
      </c>
      <c r="H4" s="344" t="s">
        <v>168</v>
      </c>
      <c r="I4" s="347" t="s">
        <v>166</v>
      </c>
      <c r="J4" s="352" t="s">
        <v>169</v>
      </c>
      <c r="K4" s="346" t="s">
        <v>163</v>
      </c>
      <c r="L4" s="346" t="s">
        <v>167</v>
      </c>
      <c r="M4" s="289" t="s">
        <v>166</v>
      </c>
      <c r="N4" s="222" t="s">
        <v>163</v>
      </c>
      <c r="O4" s="222" t="s">
        <v>167</v>
      </c>
      <c r="P4" s="117" t="s">
        <v>155</v>
      </c>
      <c r="Q4" s="106"/>
      <c r="R4" s="106"/>
    </row>
    <row r="5" spans="1:18" s="54" customFormat="1" ht="15.75" x14ac:dyDescent="0.25">
      <c r="A5" s="101">
        <f>IF(OR(D5="",D5=0),"x",D5)</f>
        <v>175.37384740000002</v>
      </c>
      <c r="B5" s="271" t="s">
        <v>1</v>
      </c>
      <c r="C5" s="272">
        <v>185.94815149999999</v>
      </c>
      <c r="D5" s="282">
        <f>D6+D25+D36+D45+D53+D68+D75+D89</f>
        <v>175.37384740000002</v>
      </c>
      <c r="E5" s="274">
        <f>IFERROR(D5/C5*100,0)</f>
        <v>94.313305072032421</v>
      </c>
      <c r="F5" s="275">
        <f>F6+F25+F36+F45+F53+F68+F75+F89</f>
        <v>175.625</v>
      </c>
      <c r="G5" s="104">
        <f t="shared" ref="G5:G68" si="0">IFERROR(D5-F5,"")</f>
        <v>-0.25115259999998329</v>
      </c>
      <c r="H5" s="306">
        <v>5290.1118000000006</v>
      </c>
      <c r="I5" s="273">
        <f>I6+I25+I36+I45+I53+I68+I75+I89</f>
        <v>5295.1570000000002</v>
      </c>
      <c r="J5" s="350">
        <f t="shared" ref="J5:J36" si="1">IFERROR(I5/H5*100,"")</f>
        <v>100.09537038517786</v>
      </c>
      <c r="K5" s="277">
        <f>K6+K25+K36+K45+K53+K68+K75+K89</f>
        <v>5088.3740000000016</v>
      </c>
      <c r="L5" s="256">
        <f t="shared" ref="L5:L36" si="2">IFERROR(I5-K5,"")</f>
        <v>206.78299999999854</v>
      </c>
      <c r="M5" s="283">
        <f t="shared" ref="M5:M36" si="3">IFERROR(IF(D5&gt;0,I5/D5*10,""),"")</f>
        <v>301.93538423791227</v>
      </c>
      <c r="N5" s="103">
        <f t="shared" ref="N5:N36" si="4">IFERROR(IF(F5&gt;0,K5/F5*10,""),"")</f>
        <v>289.72948042704638</v>
      </c>
      <c r="O5" s="127">
        <f>IFERROR(M5-N5,0)</f>
        <v>12.205903810865891</v>
      </c>
      <c r="P5" s="117"/>
      <c r="Q5" s="3" t="s">
        <v>160</v>
      </c>
      <c r="R5" s="3"/>
    </row>
    <row r="6" spans="1:18" s="13" customFormat="1" ht="15.75" x14ac:dyDescent="0.25">
      <c r="A6" s="101">
        <f t="shared" ref="A6:A69" si="5">IF(OR(D6="",D6=0),"x",D6)</f>
        <v>23.172110000000004</v>
      </c>
      <c r="B6" s="203" t="s">
        <v>2</v>
      </c>
      <c r="C6" s="204">
        <v>24.766601099999999</v>
      </c>
      <c r="D6" s="226">
        <f>SUM(D7:D24)</f>
        <v>23.172110000000004</v>
      </c>
      <c r="E6" s="78">
        <f t="shared" ref="E6:E69" si="6">IFERROR(D6/C6*100,0)</f>
        <v>93.561930062337069</v>
      </c>
      <c r="F6" s="229">
        <f>SUM(F7:F24)</f>
        <v>24.251999999999999</v>
      </c>
      <c r="G6" s="82">
        <f t="shared" si="0"/>
        <v>-1.0798899999999954</v>
      </c>
      <c r="H6" s="307">
        <v>677.83799999999997</v>
      </c>
      <c r="I6" s="130">
        <f>SUM(I7:I24)</f>
        <v>655.66800000000012</v>
      </c>
      <c r="J6" s="341">
        <f t="shared" si="1"/>
        <v>96.729307002558159</v>
      </c>
      <c r="K6" s="241">
        <f>SUM(K7:K24)</f>
        <v>601.93799999999999</v>
      </c>
      <c r="L6" s="247">
        <f t="shared" si="2"/>
        <v>53.730000000000132</v>
      </c>
      <c r="M6" s="94">
        <f t="shared" si="3"/>
        <v>282.9556738682839</v>
      </c>
      <c r="N6" s="73">
        <f t="shared" si="4"/>
        <v>248.20138545274617</v>
      </c>
      <c r="O6" s="140">
        <f t="shared" ref="O6:O69" si="7">IFERROR(M6-N6,0)</f>
        <v>34.754288415537729</v>
      </c>
      <c r="P6" s="117"/>
      <c r="Q6" s="3" t="s">
        <v>160</v>
      </c>
    </row>
    <row r="7" spans="1:18" s="1" customFormat="1" ht="15.75" x14ac:dyDescent="0.2">
      <c r="A7" s="101">
        <f t="shared" si="5"/>
        <v>4.5990000000000002</v>
      </c>
      <c r="B7" s="205" t="s">
        <v>3</v>
      </c>
      <c r="C7" s="206">
        <v>4.6884299999999994</v>
      </c>
      <c r="D7" s="165">
        <v>4.5990000000000002</v>
      </c>
      <c r="E7" s="240">
        <f t="shared" ref="E7" si="8">IFERROR(D7/C7*100,0)</f>
        <v>98.092538440373445</v>
      </c>
      <c r="F7" s="230">
        <v>4.9630000000000001</v>
      </c>
      <c r="G7" s="83">
        <f t="shared" ref="G7" si="9">IFERROR(D7-F7,"")</f>
        <v>-0.36399999999999988</v>
      </c>
      <c r="H7" s="308">
        <v>61.3</v>
      </c>
      <c r="I7" s="131">
        <v>60.018000000000001</v>
      </c>
      <c r="J7" s="338">
        <f t="shared" si="1"/>
        <v>97.908646003262646</v>
      </c>
      <c r="K7" s="240">
        <v>60.46</v>
      </c>
      <c r="L7" s="243">
        <f t="shared" si="2"/>
        <v>-0.44200000000000017</v>
      </c>
      <c r="M7" s="95">
        <f t="shared" si="3"/>
        <v>130.50228310502283</v>
      </c>
      <c r="N7" s="74">
        <f t="shared" si="4"/>
        <v>121.82147894418698</v>
      </c>
      <c r="O7" s="99">
        <f t="shared" si="7"/>
        <v>8.6808041608358479</v>
      </c>
      <c r="P7" s="117"/>
      <c r="Q7" s="3" t="s">
        <v>160</v>
      </c>
    </row>
    <row r="8" spans="1:18" s="1" customFormat="1" ht="15.75" x14ac:dyDescent="0.2">
      <c r="A8" s="101">
        <f t="shared" si="5"/>
        <v>0.47799999999999998</v>
      </c>
      <c r="B8" s="205" t="s">
        <v>4</v>
      </c>
      <c r="C8" s="206">
        <v>0.50329999999999997</v>
      </c>
      <c r="D8" s="165">
        <v>0.47799999999999998</v>
      </c>
      <c r="E8" s="240">
        <f t="shared" si="6"/>
        <v>94.97317703159149</v>
      </c>
      <c r="F8" s="230">
        <v>0.51600000000000001</v>
      </c>
      <c r="G8" s="83">
        <f t="shared" si="0"/>
        <v>-3.8000000000000034E-2</v>
      </c>
      <c r="H8" s="308">
        <v>18</v>
      </c>
      <c r="I8" s="131">
        <v>19.899999999999999</v>
      </c>
      <c r="J8" s="338">
        <f t="shared" si="1"/>
        <v>110.55555555555554</v>
      </c>
      <c r="K8" s="240">
        <v>16.100000000000001</v>
      </c>
      <c r="L8" s="243">
        <f t="shared" si="2"/>
        <v>3.7999999999999972</v>
      </c>
      <c r="M8" s="95">
        <f t="shared" si="3"/>
        <v>416.31799163179915</v>
      </c>
      <c r="N8" s="74">
        <f t="shared" si="4"/>
        <v>312.01550387596899</v>
      </c>
      <c r="O8" s="99">
        <f t="shared" si="7"/>
        <v>104.30248775583016</v>
      </c>
      <c r="P8" s="117"/>
      <c r="Q8" s="3" t="s">
        <v>160</v>
      </c>
    </row>
    <row r="9" spans="1:18" s="1" customFormat="1" ht="15.75" x14ac:dyDescent="0.2">
      <c r="A9" s="101">
        <f t="shared" si="5"/>
        <v>1.625</v>
      </c>
      <c r="B9" s="205" t="s">
        <v>5</v>
      </c>
      <c r="C9" s="206">
        <v>1.8933400000000002</v>
      </c>
      <c r="D9" s="165">
        <v>1.625</v>
      </c>
      <c r="E9" s="240">
        <f t="shared" si="6"/>
        <v>85.827162580413443</v>
      </c>
      <c r="F9" s="230">
        <v>1.159</v>
      </c>
      <c r="G9" s="83">
        <f t="shared" si="0"/>
        <v>0.46599999999999997</v>
      </c>
      <c r="H9" s="308">
        <v>25</v>
      </c>
      <c r="I9" s="131">
        <v>26.045000000000002</v>
      </c>
      <c r="J9" s="338">
        <f t="shared" si="1"/>
        <v>104.18</v>
      </c>
      <c r="K9" s="240">
        <v>24.501000000000001</v>
      </c>
      <c r="L9" s="243">
        <f t="shared" si="2"/>
        <v>1.5440000000000005</v>
      </c>
      <c r="M9" s="95">
        <f t="shared" si="3"/>
        <v>160.27692307692308</v>
      </c>
      <c r="N9" s="74">
        <f t="shared" si="4"/>
        <v>211.39775668679897</v>
      </c>
      <c r="O9" s="99">
        <f t="shared" si="7"/>
        <v>-51.120833609875888</v>
      </c>
      <c r="P9" s="117"/>
      <c r="Q9" s="3" t="s">
        <v>160</v>
      </c>
    </row>
    <row r="10" spans="1:18" s="1" customFormat="1" ht="15.75" x14ac:dyDescent="0.2">
      <c r="A10" s="101">
        <f t="shared" si="5"/>
        <v>2.7280000000000002</v>
      </c>
      <c r="B10" s="205" t="s">
        <v>6</v>
      </c>
      <c r="C10" s="206">
        <v>2.819</v>
      </c>
      <c r="D10" s="165">
        <v>2.7280000000000002</v>
      </c>
      <c r="E10" s="240">
        <f t="shared" si="6"/>
        <v>96.771904930826551</v>
      </c>
      <c r="F10" s="230">
        <v>2.9289999999999998</v>
      </c>
      <c r="G10" s="83">
        <f t="shared" si="0"/>
        <v>-0.20099999999999962</v>
      </c>
      <c r="H10" s="308">
        <v>43</v>
      </c>
      <c r="I10" s="131">
        <v>42.395000000000003</v>
      </c>
      <c r="J10" s="338">
        <f t="shared" si="1"/>
        <v>98.593023255813961</v>
      </c>
      <c r="K10" s="240">
        <v>54.030999999999999</v>
      </c>
      <c r="L10" s="243">
        <f t="shared" si="2"/>
        <v>-11.635999999999996</v>
      </c>
      <c r="M10" s="95">
        <f t="shared" si="3"/>
        <v>155.40689149560117</v>
      </c>
      <c r="N10" s="74">
        <f t="shared" si="4"/>
        <v>184.46910208262207</v>
      </c>
      <c r="O10" s="99">
        <f t="shared" si="7"/>
        <v>-29.0622105870209</v>
      </c>
      <c r="P10" s="117"/>
      <c r="Q10" s="3" t="s">
        <v>160</v>
      </c>
    </row>
    <row r="11" spans="1:18" s="1" customFormat="1" ht="15.75" x14ac:dyDescent="0.2">
      <c r="A11" s="101">
        <f t="shared" si="5"/>
        <v>0.42299999999999999</v>
      </c>
      <c r="B11" s="205" t="s">
        <v>7</v>
      </c>
      <c r="C11" s="206">
        <v>0.47496700000000003</v>
      </c>
      <c r="D11" s="165">
        <v>0.42299999999999999</v>
      </c>
      <c r="E11" s="240">
        <f t="shared" si="6"/>
        <v>89.058818823202444</v>
      </c>
      <c r="F11" s="230">
        <v>0.33100000000000002</v>
      </c>
      <c r="G11" s="83">
        <f t="shared" si="0"/>
        <v>9.1999999999999971E-2</v>
      </c>
      <c r="H11" s="308">
        <v>14.9</v>
      </c>
      <c r="I11" s="131">
        <v>8.9</v>
      </c>
      <c r="J11" s="338">
        <f t="shared" si="1"/>
        <v>59.731543624161077</v>
      </c>
      <c r="K11" s="240">
        <v>10.074</v>
      </c>
      <c r="L11" s="243">
        <f t="shared" si="2"/>
        <v>-1.1739999999999995</v>
      </c>
      <c r="M11" s="95">
        <f t="shared" si="3"/>
        <v>210.4018912529551</v>
      </c>
      <c r="N11" s="74">
        <f t="shared" si="4"/>
        <v>304.35045317220545</v>
      </c>
      <c r="O11" s="99">
        <f t="shared" si="7"/>
        <v>-93.948561919250352</v>
      </c>
      <c r="P11" s="117"/>
      <c r="Q11" s="3" t="s">
        <v>160</v>
      </c>
    </row>
    <row r="12" spans="1:18" s="1" customFormat="1" ht="15.75" x14ac:dyDescent="0.2">
      <c r="A12" s="101">
        <f t="shared" si="5"/>
        <v>0.53700000000000003</v>
      </c>
      <c r="B12" s="205" t="s">
        <v>8</v>
      </c>
      <c r="C12" s="206">
        <v>0.62502060000000004</v>
      </c>
      <c r="D12" s="165">
        <v>0.53700000000000003</v>
      </c>
      <c r="E12" s="240">
        <f t="shared" si="6"/>
        <v>85.917168170137117</v>
      </c>
      <c r="F12" s="230">
        <v>0.40100000000000002</v>
      </c>
      <c r="G12" s="83">
        <f t="shared" si="0"/>
        <v>0.13600000000000001</v>
      </c>
      <c r="H12" s="308">
        <v>8</v>
      </c>
      <c r="I12" s="131">
        <v>10.8</v>
      </c>
      <c r="J12" s="338">
        <f t="shared" si="1"/>
        <v>135</v>
      </c>
      <c r="K12" s="240">
        <v>5.3</v>
      </c>
      <c r="L12" s="243">
        <f t="shared" si="2"/>
        <v>5.5000000000000009</v>
      </c>
      <c r="M12" s="95">
        <f t="shared" si="3"/>
        <v>201.11731843575421</v>
      </c>
      <c r="N12" s="74">
        <f t="shared" si="4"/>
        <v>132.16957605985036</v>
      </c>
      <c r="O12" s="99">
        <f t="shared" si="7"/>
        <v>68.947742375903857</v>
      </c>
      <c r="P12" s="117"/>
      <c r="Q12" s="3" t="s">
        <v>160</v>
      </c>
    </row>
    <row r="13" spans="1:18" s="1" customFormat="1" ht="15.75" x14ac:dyDescent="0.2">
      <c r="A13" s="101">
        <f t="shared" si="5"/>
        <v>0.52100000000000002</v>
      </c>
      <c r="B13" s="205" t="s">
        <v>9</v>
      </c>
      <c r="C13" s="206">
        <v>0.52087499999999998</v>
      </c>
      <c r="D13" s="165">
        <v>0.52100000000000002</v>
      </c>
      <c r="E13" s="240">
        <f t="shared" si="6"/>
        <v>100.02399808015359</v>
      </c>
      <c r="F13" s="230">
        <v>0.36799999999999999</v>
      </c>
      <c r="G13" s="83">
        <f t="shared" si="0"/>
        <v>0.15300000000000002</v>
      </c>
      <c r="H13" s="308">
        <v>13.086</v>
      </c>
      <c r="I13" s="131">
        <v>11.465999999999999</v>
      </c>
      <c r="J13" s="338">
        <f t="shared" si="1"/>
        <v>87.620357634112793</v>
      </c>
      <c r="K13" s="240">
        <v>8.2330000000000005</v>
      </c>
      <c r="L13" s="243">
        <f t="shared" si="2"/>
        <v>3.2329999999999988</v>
      </c>
      <c r="M13" s="95">
        <f t="shared" si="3"/>
        <v>220.07677543186179</v>
      </c>
      <c r="N13" s="74">
        <f t="shared" si="4"/>
        <v>223.72282608695653</v>
      </c>
      <c r="O13" s="99">
        <f t="shared" si="7"/>
        <v>-3.64605065509474</v>
      </c>
      <c r="P13" s="117"/>
      <c r="Q13" s="3" t="s">
        <v>160</v>
      </c>
    </row>
    <row r="14" spans="1:18" s="1" customFormat="1" ht="15.75" x14ac:dyDescent="0.2">
      <c r="A14" s="101">
        <f t="shared" si="5"/>
        <v>0.4012</v>
      </c>
      <c r="B14" s="205" t="s">
        <v>10</v>
      </c>
      <c r="C14" s="206">
        <v>0.4012</v>
      </c>
      <c r="D14" s="165">
        <v>0.4012</v>
      </c>
      <c r="E14" s="240">
        <f t="shared" si="6"/>
        <v>100</v>
      </c>
      <c r="F14" s="230">
        <v>0.39500000000000002</v>
      </c>
      <c r="G14" s="83">
        <f t="shared" si="0"/>
        <v>6.1999999999999833E-3</v>
      </c>
      <c r="H14" s="308">
        <v>12.5</v>
      </c>
      <c r="I14" s="131">
        <v>14.78</v>
      </c>
      <c r="J14" s="338">
        <f t="shared" si="1"/>
        <v>118.24</v>
      </c>
      <c r="K14" s="240">
        <v>12.512</v>
      </c>
      <c r="L14" s="243">
        <f t="shared" si="2"/>
        <v>2.2679999999999989</v>
      </c>
      <c r="M14" s="95">
        <f t="shared" si="3"/>
        <v>368.39481555333998</v>
      </c>
      <c r="N14" s="74">
        <f t="shared" si="4"/>
        <v>316.75949367088606</v>
      </c>
      <c r="O14" s="99">
        <f t="shared" si="7"/>
        <v>51.635321882453923</v>
      </c>
      <c r="P14" s="117"/>
      <c r="Q14" s="3" t="s">
        <v>160</v>
      </c>
    </row>
    <row r="15" spans="1:18" s="1" customFormat="1" ht="15.75" x14ac:dyDescent="0.2">
      <c r="A15" s="101">
        <f t="shared" si="5"/>
        <v>0.42</v>
      </c>
      <c r="B15" s="205" t="s">
        <v>11</v>
      </c>
      <c r="C15" s="206">
        <v>0.55537029999999998</v>
      </c>
      <c r="D15" s="165">
        <v>0.42</v>
      </c>
      <c r="E15" s="240">
        <f t="shared" si="6"/>
        <v>75.625217985189337</v>
      </c>
      <c r="F15" s="230">
        <v>0.40500000000000003</v>
      </c>
      <c r="G15" s="83">
        <f t="shared" si="0"/>
        <v>1.4999999999999958E-2</v>
      </c>
      <c r="H15" s="308">
        <v>12.1</v>
      </c>
      <c r="I15" s="131">
        <v>13.02</v>
      </c>
      <c r="J15" s="338">
        <f t="shared" si="1"/>
        <v>107.60330578512396</v>
      </c>
      <c r="K15" s="240">
        <v>14.452999999999999</v>
      </c>
      <c r="L15" s="243">
        <f t="shared" si="2"/>
        <v>-1.4329999999999998</v>
      </c>
      <c r="M15" s="95">
        <f t="shared" si="3"/>
        <v>310</v>
      </c>
      <c r="N15" s="74">
        <f t="shared" si="4"/>
        <v>356.8641975308642</v>
      </c>
      <c r="O15" s="99">
        <f t="shared" si="7"/>
        <v>-46.864197530864203</v>
      </c>
      <c r="P15" s="117"/>
      <c r="Q15" s="3" t="s">
        <v>160</v>
      </c>
    </row>
    <row r="16" spans="1:18" s="1" customFormat="1" ht="15.75" x14ac:dyDescent="0.2">
      <c r="A16" s="101">
        <f t="shared" si="5"/>
        <v>6.87</v>
      </c>
      <c r="B16" s="205" t="s">
        <v>58</v>
      </c>
      <c r="C16" s="206">
        <v>6.9034882</v>
      </c>
      <c r="D16" s="165">
        <v>6.87</v>
      </c>
      <c r="E16" s="240">
        <f t="shared" si="6"/>
        <v>99.514908999192613</v>
      </c>
      <c r="F16" s="230">
        <v>7.9989999999999997</v>
      </c>
      <c r="G16" s="83">
        <f t="shared" si="0"/>
        <v>-1.1289999999999996</v>
      </c>
      <c r="H16" s="308">
        <v>336</v>
      </c>
      <c r="I16" s="131">
        <v>308.27600000000001</v>
      </c>
      <c r="J16" s="338">
        <f t="shared" si="1"/>
        <v>91.748809523809527</v>
      </c>
      <c r="K16" s="240">
        <v>270.29599999999999</v>
      </c>
      <c r="L16" s="243">
        <f t="shared" si="2"/>
        <v>37.980000000000018</v>
      </c>
      <c r="M16" s="95">
        <f t="shared" si="3"/>
        <v>448.72780203784572</v>
      </c>
      <c r="N16" s="74">
        <f t="shared" si="4"/>
        <v>337.91223902987872</v>
      </c>
      <c r="O16" s="99">
        <f t="shared" si="7"/>
        <v>110.815563007967</v>
      </c>
      <c r="P16" s="117"/>
      <c r="Q16" s="3" t="s">
        <v>160</v>
      </c>
    </row>
    <row r="17" spans="1:17" s="1" customFormat="1" ht="15.75" x14ac:dyDescent="0.2">
      <c r="A17" s="101">
        <f t="shared" si="5"/>
        <v>0.33400000000000002</v>
      </c>
      <c r="B17" s="205" t="s">
        <v>12</v>
      </c>
      <c r="C17" s="206">
        <v>0.37334000000000001</v>
      </c>
      <c r="D17" s="165">
        <v>0.33400000000000002</v>
      </c>
      <c r="E17" s="240">
        <f t="shared" si="6"/>
        <v>89.462688166282746</v>
      </c>
      <c r="F17" s="230">
        <v>0.25900000000000001</v>
      </c>
      <c r="G17" s="83">
        <f t="shared" si="0"/>
        <v>7.5000000000000011E-2</v>
      </c>
      <c r="H17" s="308">
        <v>2.8820000000000001</v>
      </c>
      <c r="I17" s="131">
        <v>8.1</v>
      </c>
      <c r="J17" s="338">
        <f t="shared" si="1"/>
        <v>281.05482303955586</v>
      </c>
      <c r="K17" s="240">
        <v>1.167</v>
      </c>
      <c r="L17" s="243">
        <f t="shared" si="2"/>
        <v>6.9329999999999998</v>
      </c>
      <c r="M17" s="95">
        <f t="shared" si="3"/>
        <v>242.51497005988023</v>
      </c>
      <c r="N17" s="74">
        <f t="shared" si="4"/>
        <v>45.057915057915061</v>
      </c>
      <c r="O17" s="99">
        <f t="shared" si="7"/>
        <v>197.45705500196516</v>
      </c>
      <c r="P17" s="117"/>
      <c r="Q17" s="3" t="s">
        <v>160</v>
      </c>
    </row>
    <row r="18" spans="1:17" s="1" customFormat="1" ht="15.75" x14ac:dyDescent="0.2">
      <c r="A18" s="101">
        <f t="shared" si="5"/>
        <v>0.47399999999999998</v>
      </c>
      <c r="B18" s="205" t="s">
        <v>13</v>
      </c>
      <c r="C18" s="206">
        <v>0.49529999999999996</v>
      </c>
      <c r="D18" s="165">
        <v>0.47399999999999998</v>
      </c>
      <c r="E18" s="240">
        <f t="shared" si="6"/>
        <v>95.699576014536646</v>
      </c>
      <c r="F18" s="230">
        <v>0.46500000000000002</v>
      </c>
      <c r="G18" s="83">
        <f t="shared" si="0"/>
        <v>8.9999999999999525E-3</v>
      </c>
      <c r="H18" s="308">
        <v>10.68</v>
      </c>
      <c r="I18" s="131">
        <v>17.175999999999998</v>
      </c>
      <c r="J18" s="338">
        <f t="shared" si="1"/>
        <v>160.82397003745317</v>
      </c>
      <c r="K18" s="240">
        <v>10.787000000000001</v>
      </c>
      <c r="L18" s="243">
        <f t="shared" si="2"/>
        <v>6.3889999999999976</v>
      </c>
      <c r="M18" s="95">
        <f t="shared" si="3"/>
        <v>362.36286919831224</v>
      </c>
      <c r="N18" s="74">
        <f t="shared" si="4"/>
        <v>231.97849462365593</v>
      </c>
      <c r="O18" s="99">
        <f t="shared" si="7"/>
        <v>130.38437457465631</v>
      </c>
      <c r="P18" s="117"/>
      <c r="Q18" s="3" t="s">
        <v>160</v>
      </c>
    </row>
    <row r="19" spans="1:17" s="1" customFormat="1" ht="15.75" x14ac:dyDescent="0.2">
      <c r="A19" s="101">
        <f t="shared" si="5"/>
        <v>0.224</v>
      </c>
      <c r="B19" s="205" t="s">
        <v>14</v>
      </c>
      <c r="C19" s="206">
        <v>0.22502999999999998</v>
      </c>
      <c r="D19" s="165">
        <v>0.224</v>
      </c>
      <c r="E19" s="240">
        <f t="shared" si="6"/>
        <v>99.542283251122086</v>
      </c>
      <c r="F19" s="230">
        <v>0.20799999999999999</v>
      </c>
      <c r="G19" s="83">
        <f t="shared" si="0"/>
        <v>1.6000000000000014E-2</v>
      </c>
      <c r="H19" s="308">
        <v>6.6</v>
      </c>
      <c r="I19" s="131">
        <v>6.9189999999999996</v>
      </c>
      <c r="J19" s="338">
        <f t="shared" si="1"/>
        <v>104.83333333333333</v>
      </c>
      <c r="K19" s="240">
        <v>6.4320000000000004</v>
      </c>
      <c r="L19" s="243">
        <f t="shared" si="2"/>
        <v>0.48699999999999921</v>
      </c>
      <c r="M19" s="95">
        <f t="shared" si="3"/>
        <v>308.88392857142856</v>
      </c>
      <c r="N19" s="74">
        <f t="shared" si="4"/>
        <v>309.23076923076928</v>
      </c>
      <c r="O19" s="99">
        <f t="shared" si="7"/>
        <v>-0.34684065934072805</v>
      </c>
      <c r="P19" s="117"/>
      <c r="Q19" s="3" t="s">
        <v>160</v>
      </c>
    </row>
    <row r="20" spans="1:17" s="1" customFormat="1" ht="15.75" x14ac:dyDescent="0.2">
      <c r="A20" s="101">
        <f t="shared" si="5"/>
        <v>0.35599999999999998</v>
      </c>
      <c r="B20" s="205" t="s">
        <v>15</v>
      </c>
      <c r="C20" s="206">
        <v>0.38850000000000001</v>
      </c>
      <c r="D20" s="165">
        <v>0.35599999999999998</v>
      </c>
      <c r="E20" s="240">
        <f t="shared" si="6"/>
        <v>91.634491634491638</v>
      </c>
      <c r="F20" s="230">
        <v>0.46400000000000002</v>
      </c>
      <c r="G20" s="83">
        <f t="shared" si="0"/>
        <v>-0.10800000000000004</v>
      </c>
      <c r="H20" s="308">
        <v>20.2</v>
      </c>
      <c r="I20" s="131">
        <v>15.943</v>
      </c>
      <c r="J20" s="338">
        <f t="shared" si="1"/>
        <v>78.925742574257427</v>
      </c>
      <c r="K20" s="240">
        <v>19.5</v>
      </c>
      <c r="L20" s="243">
        <f t="shared" si="2"/>
        <v>-3.5570000000000004</v>
      </c>
      <c r="M20" s="95">
        <f t="shared" si="3"/>
        <v>447.83707865168537</v>
      </c>
      <c r="N20" s="74">
        <f t="shared" si="4"/>
        <v>420.25862068965517</v>
      </c>
      <c r="O20" s="99">
        <f t="shared" si="7"/>
        <v>27.5784579620302</v>
      </c>
      <c r="P20" s="117"/>
      <c r="Q20" s="3" t="s">
        <v>160</v>
      </c>
    </row>
    <row r="21" spans="1:17" s="1" customFormat="1" ht="15.75" x14ac:dyDescent="0.2">
      <c r="A21" s="101">
        <f t="shared" si="5"/>
        <v>0.38690999999999998</v>
      </c>
      <c r="B21" s="205" t="s">
        <v>16</v>
      </c>
      <c r="C21" s="206">
        <v>0.38690999999999998</v>
      </c>
      <c r="D21" s="165">
        <v>0.38690999999999998</v>
      </c>
      <c r="E21" s="240">
        <f t="shared" si="6"/>
        <v>100</v>
      </c>
      <c r="F21" s="230">
        <v>0.53900000000000003</v>
      </c>
      <c r="G21" s="83">
        <f t="shared" si="0"/>
        <v>-0.15209000000000006</v>
      </c>
      <c r="H21" s="308">
        <v>8.59</v>
      </c>
      <c r="I21" s="131">
        <v>8.1129999999999995</v>
      </c>
      <c r="J21" s="338">
        <f t="shared" si="1"/>
        <v>94.447031431897557</v>
      </c>
      <c r="K21" s="240">
        <v>9.1050000000000004</v>
      </c>
      <c r="L21" s="243">
        <f t="shared" si="2"/>
        <v>-0.99200000000000088</v>
      </c>
      <c r="M21" s="95">
        <f t="shared" si="3"/>
        <v>209.68700731436252</v>
      </c>
      <c r="N21" s="74">
        <f t="shared" si="4"/>
        <v>168.92393320964749</v>
      </c>
      <c r="O21" s="99">
        <f t="shared" si="7"/>
        <v>40.763074104715031</v>
      </c>
      <c r="P21" s="117"/>
      <c r="Q21" s="3" t="s">
        <v>160</v>
      </c>
    </row>
    <row r="22" spans="1:17" s="1" customFormat="1" ht="15.75" x14ac:dyDescent="0.2">
      <c r="A22" s="101">
        <f t="shared" si="5"/>
        <v>1.5</v>
      </c>
      <c r="B22" s="205" t="s">
        <v>17</v>
      </c>
      <c r="C22" s="206">
        <v>2.16323</v>
      </c>
      <c r="D22" s="165">
        <v>1.5</v>
      </c>
      <c r="E22" s="240">
        <f t="shared" si="6"/>
        <v>69.34075433495282</v>
      </c>
      <c r="F22" s="230">
        <v>1.6</v>
      </c>
      <c r="G22" s="83">
        <f t="shared" si="0"/>
        <v>-0.10000000000000009</v>
      </c>
      <c r="H22" s="308">
        <v>60</v>
      </c>
      <c r="I22" s="131">
        <v>57.4</v>
      </c>
      <c r="J22" s="338">
        <f t="shared" si="1"/>
        <v>95.666666666666671</v>
      </c>
      <c r="K22" s="240">
        <v>53.9</v>
      </c>
      <c r="L22" s="243">
        <f t="shared" si="2"/>
        <v>3.5</v>
      </c>
      <c r="M22" s="95">
        <f t="shared" si="3"/>
        <v>382.66666666666663</v>
      </c>
      <c r="N22" s="74">
        <f t="shared" si="4"/>
        <v>336.875</v>
      </c>
      <c r="O22" s="99">
        <f t="shared" si="7"/>
        <v>45.791666666666629</v>
      </c>
      <c r="P22" s="117"/>
      <c r="Q22" s="3" t="s">
        <v>160</v>
      </c>
    </row>
    <row r="23" spans="1:17" s="1" customFormat="1" ht="15.75" x14ac:dyDescent="0.2">
      <c r="A23" s="101">
        <f t="shared" si="5"/>
        <v>1.2949999999999999</v>
      </c>
      <c r="B23" s="205" t="s">
        <v>18</v>
      </c>
      <c r="C23" s="206">
        <v>1.3479000000000001</v>
      </c>
      <c r="D23" s="165">
        <v>1.2949999999999999</v>
      </c>
      <c r="E23" s="240">
        <f t="shared" si="6"/>
        <v>96.075376511610642</v>
      </c>
      <c r="F23" s="230">
        <v>1.2509999999999999</v>
      </c>
      <c r="G23" s="83">
        <f t="shared" si="0"/>
        <v>4.4000000000000039E-2</v>
      </c>
      <c r="H23" s="308">
        <v>25</v>
      </c>
      <c r="I23" s="131">
        <v>26.417000000000002</v>
      </c>
      <c r="J23" s="338">
        <f t="shared" si="1"/>
        <v>105.66800000000001</v>
      </c>
      <c r="K23" s="240">
        <v>25.087</v>
      </c>
      <c r="L23" s="243">
        <f t="shared" si="2"/>
        <v>1.3300000000000018</v>
      </c>
      <c r="M23" s="95">
        <f t="shared" si="3"/>
        <v>203.99227799227802</v>
      </c>
      <c r="N23" s="74">
        <f t="shared" si="4"/>
        <v>200.53557154276578</v>
      </c>
      <c r="O23" s="99">
        <f t="shared" si="7"/>
        <v>3.4567064495122395</v>
      </c>
      <c r="P23" s="117"/>
      <c r="Q23" s="3" t="s">
        <v>160</v>
      </c>
    </row>
    <row r="24" spans="1:17" s="1" customFormat="1" ht="15" hidden="1" customHeight="1" x14ac:dyDescent="0.2">
      <c r="A24" s="101" t="str">
        <f t="shared" si="5"/>
        <v>x</v>
      </c>
      <c r="B24" s="205" t="s">
        <v>136</v>
      </c>
      <c r="C24" s="206">
        <v>1.4E-3</v>
      </c>
      <c r="D24" s="165" t="s">
        <v>136</v>
      </c>
      <c r="E24" s="240">
        <f t="shared" si="6"/>
        <v>0</v>
      </c>
      <c r="F24" s="230" t="s">
        <v>136</v>
      </c>
      <c r="G24" s="83" t="str">
        <f t="shared" si="0"/>
        <v/>
      </c>
      <c r="H24" s="308"/>
      <c r="I24" s="131" t="s">
        <v>136</v>
      </c>
      <c r="J24" s="338" t="str">
        <f t="shared" si="1"/>
        <v/>
      </c>
      <c r="K24" s="240" t="s">
        <v>136</v>
      </c>
      <c r="L24" s="243" t="str">
        <f t="shared" si="2"/>
        <v/>
      </c>
      <c r="M24" s="95" t="str">
        <f t="shared" si="3"/>
        <v/>
      </c>
      <c r="N24" s="74" t="str">
        <f t="shared" si="4"/>
        <v/>
      </c>
      <c r="O24" s="99">
        <f t="shared" si="7"/>
        <v>0</v>
      </c>
      <c r="P24" s="117"/>
      <c r="Q24" s="3" t="s">
        <v>160</v>
      </c>
    </row>
    <row r="25" spans="1:17" s="13" customFormat="1" ht="15.75" x14ac:dyDescent="0.25">
      <c r="A25" s="101">
        <f t="shared" si="5"/>
        <v>6.18771</v>
      </c>
      <c r="B25" s="203" t="s">
        <v>19</v>
      </c>
      <c r="C25" s="204">
        <v>6.5274159999999997</v>
      </c>
      <c r="D25" s="226">
        <f>SUM(D26:D35)</f>
        <v>6.18771</v>
      </c>
      <c r="E25" s="78">
        <f t="shared" si="6"/>
        <v>94.795704762803553</v>
      </c>
      <c r="F25" s="231">
        <f>SUM(F26:F35)</f>
        <v>5.7250000000000005</v>
      </c>
      <c r="G25" s="82">
        <f t="shared" si="0"/>
        <v>0.46270999999999951</v>
      </c>
      <c r="H25" s="307">
        <v>187.28</v>
      </c>
      <c r="I25" s="130">
        <f>SUM(I26:I35)</f>
        <v>212.03599999999997</v>
      </c>
      <c r="J25" s="341">
        <f t="shared" si="1"/>
        <v>113.21870995301151</v>
      </c>
      <c r="K25" s="241">
        <f>SUM(K26:K35)</f>
        <v>180.34300000000002</v>
      </c>
      <c r="L25" s="247">
        <f t="shared" si="2"/>
        <v>31.692999999999955</v>
      </c>
      <c r="M25" s="94">
        <f t="shared" si="3"/>
        <v>342.67281433680631</v>
      </c>
      <c r="N25" s="73">
        <f t="shared" si="4"/>
        <v>315.00960698689954</v>
      </c>
      <c r="O25" s="98">
        <f t="shared" si="7"/>
        <v>27.66320734990677</v>
      </c>
      <c r="P25" s="117"/>
      <c r="Q25" s="3" t="s">
        <v>160</v>
      </c>
    </row>
    <row r="26" spans="1:17" s="1" customFormat="1" ht="15" customHeight="1" x14ac:dyDescent="0.2">
      <c r="A26" s="101">
        <f t="shared" si="5"/>
        <v>1.371E-2</v>
      </c>
      <c r="B26" s="205" t="s">
        <v>137</v>
      </c>
      <c r="C26" s="206">
        <v>1.371E-2</v>
      </c>
      <c r="D26" s="165">
        <v>1.371E-2</v>
      </c>
      <c r="E26" s="240">
        <f t="shared" si="6"/>
        <v>100</v>
      </c>
      <c r="F26" s="230">
        <v>2.8000000000000001E-2</v>
      </c>
      <c r="G26" s="84">
        <f t="shared" si="0"/>
        <v>-1.4290000000000001E-2</v>
      </c>
      <c r="H26" s="309">
        <v>0.47</v>
      </c>
      <c r="I26" s="131">
        <v>0.56299999999999994</v>
      </c>
      <c r="J26" s="335">
        <f t="shared" si="1"/>
        <v>119.78723404255318</v>
      </c>
      <c r="K26" s="240">
        <v>0.82</v>
      </c>
      <c r="L26" s="248">
        <f t="shared" si="2"/>
        <v>-0.25700000000000001</v>
      </c>
      <c r="M26" s="95">
        <f t="shared" si="3"/>
        <v>410.6491611962071</v>
      </c>
      <c r="N26" s="75">
        <f t="shared" si="4"/>
        <v>292.85714285714283</v>
      </c>
      <c r="O26" s="141">
        <f t="shared" si="7"/>
        <v>117.79201833906427</v>
      </c>
      <c r="P26" s="117"/>
      <c r="Q26" s="3" t="s">
        <v>160</v>
      </c>
    </row>
    <row r="27" spans="1:17" s="1" customFormat="1" ht="15" customHeight="1" x14ac:dyDescent="0.2">
      <c r="A27" s="101">
        <f t="shared" si="5"/>
        <v>2.1000000000000001E-2</v>
      </c>
      <c r="B27" s="205" t="s">
        <v>20</v>
      </c>
      <c r="C27" s="206">
        <v>3.1449999999999999E-2</v>
      </c>
      <c r="D27" s="165">
        <v>2.1000000000000001E-2</v>
      </c>
      <c r="E27" s="240">
        <f t="shared" si="6"/>
        <v>66.77265500794914</v>
      </c>
      <c r="F27" s="230">
        <v>1.4E-2</v>
      </c>
      <c r="G27" s="84">
        <f t="shared" si="0"/>
        <v>7.000000000000001E-3</v>
      </c>
      <c r="H27" s="309">
        <v>0.56000000000000005</v>
      </c>
      <c r="I27" s="131">
        <v>0.73299999999999998</v>
      </c>
      <c r="J27" s="335">
        <f t="shared" si="1"/>
        <v>130.89285714285711</v>
      </c>
      <c r="K27" s="240">
        <v>0.13900000000000001</v>
      </c>
      <c r="L27" s="248">
        <f t="shared" si="2"/>
        <v>0.59399999999999997</v>
      </c>
      <c r="M27" s="95">
        <f t="shared" si="3"/>
        <v>349.04761904761904</v>
      </c>
      <c r="N27" s="75">
        <f t="shared" si="4"/>
        <v>99.285714285714292</v>
      </c>
      <c r="O27" s="141">
        <f t="shared" si="7"/>
        <v>249.76190476190476</v>
      </c>
      <c r="P27" s="117"/>
      <c r="Q27" s="3" t="s">
        <v>160</v>
      </c>
    </row>
    <row r="28" spans="1:17" s="1" customFormat="1" ht="15" customHeight="1" x14ac:dyDescent="0.2">
      <c r="A28" s="101">
        <f t="shared" si="5"/>
        <v>6.3E-2</v>
      </c>
      <c r="B28" s="205" t="s">
        <v>21</v>
      </c>
      <c r="C28" s="206">
        <v>6.3890000000000002E-2</v>
      </c>
      <c r="D28" s="165">
        <v>6.3E-2</v>
      </c>
      <c r="E28" s="240">
        <f t="shared" si="6"/>
        <v>98.606980748160893</v>
      </c>
      <c r="F28" s="230">
        <v>6.9000000000000006E-2</v>
      </c>
      <c r="G28" s="84">
        <f t="shared" si="0"/>
        <v>-6.0000000000000053E-3</v>
      </c>
      <c r="H28" s="309">
        <v>1</v>
      </c>
      <c r="I28" s="131">
        <v>0.97499999999999998</v>
      </c>
      <c r="J28" s="335">
        <f t="shared" si="1"/>
        <v>97.5</v>
      </c>
      <c r="K28" s="240">
        <v>1.056</v>
      </c>
      <c r="L28" s="248">
        <f t="shared" si="2"/>
        <v>-8.1000000000000072E-2</v>
      </c>
      <c r="M28" s="95">
        <f t="shared" si="3"/>
        <v>154.76190476190476</v>
      </c>
      <c r="N28" s="75">
        <f t="shared" si="4"/>
        <v>153.04347826086956</v>
      </c>
      <c r="O28" s="141">
        <f t="shared" si="7"/>
        <v>1.7184265010351965</v>
      </c>
      <c r="P28" s="117"/>
      <c r="Q28" s="3" t="s">
        <v>160</v>
      </c>
    </row>
    <row r="29" spans="1:17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65" t="s">
        <v>136</v>
      </c>
      <c r="E29" s="240">
        <f t="shared" si="6"/>
        <v>0</v>
      </c>
      <c r="F29" s="230" t="s">
        <v>136</v>
      </c>
      <c r="G29" s="84" t="str">
        <f t="shared" si="0"/>
        <v/>
      </c>
      <c r="H29" s="309"/>
      <c r="I29" s="131" t="s">
        <v>136</v>
      </c>
      <c r="J29" s="335" t="str">
        <f t="shared" si="1"/>
        <v/>
      </c>
      <c r="K29" s="240" t="s">
        <v>136</v>
      </c>
      <c r="L29" s="248" t="str">
        <f t="shared" si="2"/>
        <v/>
      </c>
      <c r="M29" s="95" t="str">
        <f t="shared" si="3"/>
        <v/>
      </c>
      <c r="N29" s="75" t="str">
        <f t="shared" si="4"/>
        <v/>
      </c>
      <c r="O29" s="141">
        <f t="shared" si="7"/>
        <v>0</v>
      </c>
      <c r="P29" s="117"/>
      <c r="Q29" s="3" t="s">
        <v>160</v>
      </c>
    </row>
    <row r="30" spans="1:17" s="1" customFormat="1" ht="15.75" x14ac:dyDescent="0.2">
      <c r="A30" s="101">
        <f t="shared" si="5"/>
        <v>0.215</v>
      </c>
      <c r="B30" s="205" t="s">
        <v>22</v>
      </c>
      <c r="C30" s="206">
        <v>0.25307999999999997</v>
      </c>
      <c r="D30" s="165">
        <v>0.215</v>
      </c>
      <c r="E30" s="240">
        <f t="shared" si="6"/>
        <v>84.953374427058648</v>
      </c>
      <c r="F30" s="230">
        <v>0.249</v>
      </c>
      <c r="G30" s="83">
        <f t="shared" si="0"/>
        <v>-3.4000000000000002E-2</v>
      </c>
      <c r="H30" s="308">
        <v>8.9</v>
      </c>
      <c r="I30" s="131">
        <v>9.3889999999999993</v>
      </c>
      <c r="J30" s="338">
        <f t="shared" si="1"/>
        <v>105.4943820224719</v>
      </c>
      <c r="K30" s="240">
        <v>7.0469999999999997</v>
      </c>
      <c r="L30" s="243">
        <f t="shared" si="2"/>
        <v>2.3419999999999996</v>
      </c>
      <c r="M30" s="95">
        <f t="shared" si="3"/>
        <v>436.69767441860466</v>
      </c>
      <c r="N30" s="74">
        <f t="shared" si="4"/>
        <v>283.01204819277109</v>
      </c>
      <c r="O30" s="99">
        <f t="shared" si="7"/>
        <v>153.68562622583357</v>
      </c>
      <c r="P30" s="117"/>
      <c r="Q30" s="3" t="s">
        <v>160</v>
      </c>
    </row>
    <row r="31" spans="1:17" s="1" customFormat="1" ht="15.75" x14ac:dyDescent="0.2">
      <c r="A31" s="101">
        <f t="shared" si="5"/>
        <v>1.2210000000000001</v>
      </c>
      <c r="B31" s="205" t="s">
        <v>83</v>
      </c>
      <c r="C31" s="206">
        <v>1.2662640000000001</v>
      </c>
      <c r="D31" s="165">
        <v>1.2210000000000001</v>
      </c>
      <c r="E31" s="240">
        <f t="shared" si="6"/>
        <v>96.425389966073425</v>
      </c>
      <c r="F31" s="230">
        <v>1.179</v>
      </c>
      <c r="G31" s="84">
        <f t="shared" si="0"/>
        <v>4.2000000000000037E-2</v>
      </c>
      <c r="H31" s="309">
        <v>32</v>
      </c>
      <c r="I31" s="131">
        <v>32.68</v>
      </c>
      <c r="J31" s="335">
        <f t="shared" si="1"/>
        <v>102.125</v>
      </c>
      <c r="K31" s="240">
        <v>31.716999999999999</v>
      </c>
      <c r="L31" s="248">
        <f t="shared" si="2"/>
        <v>0.96300000000000097</v>
      </c>
      <c r="M31" s="95">
        <f t="shared" si="3"/>
        <v>267.64946764946762</v>
      </c>
      <c r="N31" s="75">
        <f t="shared" si="4"/>
        <v>269.01611535199316</v>
      </c>
      <c r="O31" s="141">
        <f t="shared" si="7"/>
        <v>-1.3666477025255404</v>
      </c>
      <c r="P31" s="117"/>
      <c r="Q31" s="3" t="s">
        <v>160</v>
      </c>
    </row>
    <row r="32" spans="1:17" s="1" customFormat="1" ht="15.75" x14ac:dyDescent="0.2">
      <c r="A32" s="101">
        <f t="shared" si="5"/>
        <v>2.0590000000000002</v>
      </c>
      <c r="B32" s="205" t="s">
        <v>23</v>
      </c>
      <c r="C32" s="206">
        <v>2.0594420000000002</v>
      </c>
      <c r="D32" s="165">
        <v>2.0590000000000002</v>
      </c>
      <c r="E32" s="240">
        <f t="shared" si="6"/>
        <v>99.978537875793535</v>
      </c>
      <c r="F32" s="230">
        <v>1.8540000000000001</v>
      </c>
      <c r="G32" s="83">
        <f t="shared" si="0"/>
        <v>0.20500000000000007</v>
      </c>
      <c r="H32" s="308">
        <v>65.900000000000006</v>
      </c>
      <c r="I32" s="131">
        <v>74.55</v>
      </c>
      <c r="J32" s="338">
        <f t="shared" si="1"/>
        <v>113.12594840667678</v>
      </c>
      <c r="K32" s="240">
        <v>62</v>
      </c>
      <c r="L32" s="243">
        <f t="shared" si="2"/>
        <v>12.549999999999997</v>
      </c>
      <c r="M32" s="95">
        <f t="shared" si="3"/>
        <v>362.06896551724134</v>
      </c>
      <c r="N32" s="74">
        <f t="shared" si="4"/>
        <v>334.41208198489744</v>
      </c>
      <c r="O32" s="99">
        <f t="shared" si="7"/>
        <v>27.656883532343898</v>
      </c>
      <c r="P32" s="117"/>
      <c r="Q32" s="3" t="s">
        <v>160</v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/>
      <c r="D33" s="165">
        <v>0</v>
      </c>
      <c r="E33" s="240">
        <f t="shared" si="6"/>
        <v>0</v>
      </c>
      <c r="F33" s="230">
        <v>0</v>
      </c>
      <c r="G33" s="84">
        <f t="shared" si="0"/>
        <v>0</v>
      </c>
      <c r="H33" s="309"/>
      <c r="I33" s="131">
        <v>0</v>
      </c>
      <c r="J33" s="335" t="str">
        <f t="shared" si="1"/>
        <v/>
      </c>
      <c r="K33" s="240">
        <v>0</v>
      </c>
      <c r="L33" s="248">
        <f t="shared" si="2"/>
        <v>0</v>
      </c>
      <c r="M33" s="95" t="str">
        <f t="shared" si="3"/>
        <v/>
      </c>
      <c r="N33" s="75" t="str">
        <f t="shared" si="4"/>
        <v/>
      </c>
      <c r="O33" s="141">
        <f t="shared" si="7"/>
        <v>0</v>
      </c>
      <c r="P33" s="117"/>
      <c r="Q33" s="3" t="s">
        <v>160</v>
      </c>
    </row>
    <row r="34" spans="1:17" s="1" customFormat="1" ht="15.75" x14ac:dyDescent="0.2">
      <c r="A34" s="101">
        <f t="shared" si="5"/>
        <v>1.9039999999999999</v>
      </c>
      <c r="B34" s="205" t="s">
        <v>25</v>
      </c>
      <c r="C34" s="206">
        <v>1.9280200000000001</v>
      </c>
      <c r="D34" s="165">
        <v>1.9039999999999999</v>
      </c>
      <c r="E34" s="240">
        <f t="shared" si="6"/>
        <v>98.754162301220944</v>
      </c>
      <c r="F34" s="230">
        <v>1.831</v>
      </c>
      <c r="G34" s="84">
        <f t="shared" si="0"/>
        <v>7.2999999999999954E-2</v>
      </c>
      <c r="H34" s="309">
        <v>71</v>
      </c>
      <c r="I34" s="131">
        <v>83.588999999999999</v>
      </c>
      <c r="J34" s="335">
        <f t="shared" si="1"/>
        <v>117.73098591549297</v>
      </c>
      <c r="K34" s="240">
        <v>68.549000000000007</v>
      </c>
      <c r="L34" s="248">
        <f t="shared" si="2"/>
        <v>15.039999999999992</v>
      </c>
      <c r="M34" s="95">
        <f t="shared" si="3"/>
        <v>439.01785714285717</v>
      </c>
      <c r="N34" s="75">
        <f t="shared" si="4"/>
        <v>374.38012015292196</v>
      </c>
      <c r="O34" s="141">
        <f t="shared" si="7"/>
        <v>64.637736989935206</v>
      </c>
      <c r="P34" s="117"/>
      <c r="Q34" s="3" t="s">
        <v>160</v>
      </c>
    </row>
    <row r="35" spans="1:17" s="1" customFormat="1" ht="15.75" x14ac:dyDescent="0.2">
      <c r="A35" s="101">
        <f t="shared" si="5"/>
        <v>0.69099999999999995</v>
      </c>
      <c r="B35" s="205" t="s">
        <v>26</v>
      </c>
      <c r="C35" s="206">
        <v>0.91105999999999998</v>
      </c>
      <c r="D35" s="165">
        <v>0.69099999999999995</v>
      </c>
      <c r="E35" s="240">
        <f t="shared" si="6"/>
        <v>75.845718174434168</v>
      </c>
      <c r="F35" s="230">
        <v>0.501</v>
      </c>
      <c r="G35" s="83">
        <f t="shared" si="0"/>
        <v>0.18999999999999995</v>
      </c>
      <c r="H35" s="308">
        <v>7.45</v>
      </c>
      <c r="I35" s="131">
        <v>9.5570000000000004</v>
      </c>
      <c r="J35" s="338">
        <f t="shared" si="1"/>
        <v>128.28187919463087</v>
      </c>
      <c r="K35" s="240">
        <v>9.0150000000000006</v>
      </c>
      <c r="L35" s="243">
        <f t="shared" si="2"/>
        <v>0.54199999999999982</v>
      </c>
      <c r="M35" s="95">
        <f t="shared" si="3"/>
        <v>138.30680173661361</v>
      </c>
      <c r="N35" s="74">
        <f t="shared" si="4"/>
        <v>179.94011976047904</v>
      </c>
      <c r="O35" s="99">
        <f t="shared" si="7"/>
        <v>-41.633318023865428</v>
      </c>
      <c r="P35" s="117"/>
      <c r="Q35" s="3" t="s">
        <v>160</v>
      </c>
    </row>
    <row r="36" spans="1:17" s="13" customFormat="1" ht="15.75" x14ac:dyDescent="0.25">
      <c r="A36" s="101">
        <f t="shared" si="5"/>
        <v>82.106493999999998</v>
      </c>
      <c r="B36" s="203" t="s">
        <v>59</v>
      </c>
      <c r="C36" s="204">
        <v>85.950463900000003</v>
      </c>
      <c r="D36" s="226">
        <f>SUM(D37:D44)</f>
        <v>82.106493999999998</v>
      </c>
      <c r="E36" s="78">
        <f t="shared" si="6"/>
        <v>95.527691503245038</v>
      </c>
      <c r="F36" s="130">
        <f>SUM(F37:F44)</f>
        <v>80.42</v>
      </c>
      <c r="G36" s="82">
        <f t="shared" si="0"/>
        <v>1.6864939999999962</v>
      </c>
      <c r="H36" s="307">
        <v>2902.011</v>
      </c>
      <c r="I36" s="130">
        <f>SUM(I37:I44)</f>
        <v>2897.9100000000003</v>
      </c>
      <c r="J36" s="341">
        <f t="shared" si="1"/>
        <v>99.858684202092974</v>
      </c>
      <c r="K36" s="241">
        <f>SUM(K37:K44)</f>
        <v>2790.9870000000005</v>
      </c>
      <c r="L36" s="247">
        <f t="shared" si="2"/>
        <v>106.92299999999977</v>
      </c>
      <c r="M36" s="94">
        <f t="shared" si="3"/>
        <v>352.94528591124595</v>
      </c>
      <c r="N36" s="73">
        <f t="shared" si="4"/>
        <v>347.05135538423286</v>
      </c>
      <c r="O36" s="98">
        <f t="shared" si="7"/>
        <v>5.8939305270130831</v>
      </c>
      <c r="P36" s="117"/>
      <c r="Q36" s="3" t="s">
        <v>160</v>
      </c>
    </row>
    <row r="37" spans="1:17" s="17" customFormat="1" ht="15.75" x14ac:dyDescent="0.2">
      <c r="A37" s="101">
        <f t="shared" si="5"/>
        <v>0.27</v>
      </c>
      <c r="B37" s="205" t="s">
        <v>84</v>
      </c>
      <c r="C37" s="206">
        <v>0.29430000000000001</v>
      </c>
      <c r="D37" s="165">
        <v>0.27</v>
      </c>
      <c r="E37" s="240">
        <f t="shared" si="6"/>
        <v>91.743119266055047</v>
      </c>
      <c r="F37" s="230">
        <v>0.435</v>
      </c>
      <c r="G37" s="84">
        <f t="shared" si="0"/>
        <v>-0.16499999999999998</v>
      </c>
      <c r="H37" s="309">
        <v>2.3109999999999999</v>
      </c>
      <c r="I37" s="131">
        <v>2.847</v>
      </c>
      <c r="J37" s="335">
        <f t="shared" ref="J37:J68" si="10">IFERROR(I37/H37*100,"")</f>
        <v>123.19342276070967</v>
      </c>
      <c r="K37" s="240">
        <v>3.5750000000000002</v>
      </c>
      <c r="L37" s="248">
        <f t="shared" ref="L37:L68" si="11">IFERROR(I37-K37,"")</f>
        <v>-0.7280000000000002</v>
      </c>
      <c r="M37" s="95">
        <f t="shared" ref="M37:M68" si="12">IFERROR(IF(D37&gt;0,I37/D37*10,""),"")</f>
        <v>105.44444444444444</v>
      </c>
      <c r="N37" s="75">
        <f t="shared" ref="N37:N68" si="13">IFERROR(IF(F37&gt;0,K37/F37*10,""),"")</f>
        <v>82.18390804597702</v>
      </c>
      <c r="O37" s="141">
        <f t="shared" si="7"/>
        <v>23.260536398467423</v>
      </c>
      <c r="P37" s="117"/>
      <c r="Q37" s="3" t="s">
        <v>160</v>
      </c>
    </row>
    <row r="38" spans="1:17" s="1" customFormat="1" ht="15.75" x14ac:dyDescent="0.2">
      <c r="A38" s="101">
        <f t="shared" si="5"/>
        <v>0.16769999999999999</v>
      </c>
      <c r="B38" s="205" t="s">
        <v>85</v>
      </c>
      <c r="C38" s="206">
        <v>0.16769999999999999</v>
      </c>
      <c r="D38" s="165">
        <v>0.16769999999999999</v>
      </c>
      <c r="E38" s="240">
        <f t="shared" si="6"/>
        <v>100</v>
      </c>
      <c r="F38" s="230">
        <v>0.24299999999999999</v>
      </c>
      <c r="G38" s="84">
        <f t="shared" si="0"/>
        <v>-7.5300000000000006E-2</v>
      </c>
      <c r="H38" s="309">
        <v>9</v>
      </c>
      <c r="I38" s="131">
        <v>8.9700000000000006</v>
      </c>
      <c r="J38" s="335">
        <f t="shared" si="10"/>
        <v>99.666666666666671</v>
      </c>
      <c r="K38" s="240">
        <v>8.6999999999999993</v>
      </c>
      <c r="L38" s="248">
        <f t="shared" si="11"/>
        <v>0.27000000000000135</v>
      </c>
      <c r="M38" s="95">
        <f t="shared" si="12"/>
        <v>534.8837209302327</v>
      </c>
      <c r="N38" s="75">
        <f t="shared" si="13"/>
        <v>358.02469135802471</v>
      </c>
      <c r="O38" s="141">
        <f t="shared" si="7"/>
        <v>176.85902957220799</v>
      </c>
      <c r="P38" s="117"/>
      <c r="Q38" s="3" t="s">
        <v>160</v>
      </c>
    </row>
    <row r="39" spans="1:17" s="3" customFormat="1" ht="15.75" x14ac:dyDescent="0.2">
      <c r="A39" s="101">
        <f t="shared" si="5"/>
        <v>1.9359999999999999</v>
      </c>
      <c r="B39" s="207" t="s">
        <v>63</v>
      </c>
      <c r="C39" s="206">
        <v>2.3402778999999998</v>
      </c>
      <c r="D39" s="165">
        <v>1.9359999999999999</v>
      </c>
      <c r="E39" s="240">
        <f t="shared" si="6"/>
        <v>82.7252182315613</v>
      </c>
      <c r="F39" s="230">
        <v>2.0289999999999999</v>
      </c>
      <c r="G39" s="85">
        <f t="shared" si="0"/>
        <v>-9.2999999999999972E-2</v>
      </c>
      <c r="H39" s="310">
        <v>57.7</v>
      </c>
      <c r="I39" s="131">
        <v>50.1</v>
      </c>
      <c r="J39" s="342">
        <f t="shared" si="10"/>
        <v>86.828422876949745</v>
      </c>
      <c r="K39" s="240">
        <v>51.8</v>
      </c>
      <c r="L39" s="249">
        <f t="shared" si="11"/>
        <v>-1.6999999999999957</v>
      </c>
      <c r="M39" s="96">
        <f t="shared" si="12"/>
        <v>258.78099173553721</v>
      </c>
      <c r="N39" s="75">
        <f t="shared" si="13"/>
        <v>255.29817644159687</v>
      </c>
      <c r="O39" s="141">
        <f t="shared" si="7"/>
        <v>3.4828152939403481</v>
      </c>
      <c r="P39" s="117"/>
      <c r="Q39" s="3" t="s">
        <v>160</v>
      </c>
    </row>
    <row r="40" spans="1:17" s="1" customFormat="1" ht="15.75" x14ac:dyDescent="0.2">
      <c r="A40" s="101">
        <f t="shared" si="5"/>
        <v>33.603000000000002</v>
      </c>
      <c r="B40" s="205" t="s">
        <v>27</v>
      </c>
      <c r="C40" s="206">
        <v>33.767762000000005</v>
      </c>
      <c r="D40" s="165">
        <v>33.603000000000002</v>
      </c>
      <c r="E40" s="240">
        <f t="shared" si="6"/>
        <v>99.512073083196924</v>
      </c>
      <c r="F40" s="230">
        <v>33.412999999999997</v>
      </c>
      <c r="G40" s="84">
        <f t="shared" si="0"/>
        <v>0.19000000000000483</v>
      </c>
      <c r="H40" s="309">
        <v>420.5</v>
      </c>
      <c r="I40" s="131">
        <v>393</v>
      </c>
      <c r="J40" s="335">
        <f t="shared" si="10"/>
        <v>93.460166468489888</v>
      </c>
      <c r="K40" s="240">
        <v>440</v>
      </c>
      <c r="L40" s="248">
        <f t="shared" si="11"/>
        <v>-47</v>
      </c>
      <c r="M40" s="95">
        <f t="shared" si="12"/>
        <v>116.95384340683867</v>
      </c>
      <c r="N40" s="75">
        <f t="shared" si="13"/>
        <v>131.68527219944335</v>
      </c>
      <c r="O40" s="141">
        <f t="shared" si="7"/>
        <v>-14.731428792604675</v>
      </c>
      <c r="P40" s="117"/>
      <c r="Q40" s="3" t="s">
        <v>160</v>
      </c>
    </row>
    <row r="41" spans="1:17" s="1" customFormat="1" ht="15.75" x14ac:dyDescent="0.2">
      <c r="A41" s="101">
        <f t="shared" si="5"/>
        <v>21.68</v>
      </c>
      <c r="B41" s="205" t="s">
        <v>28</v>
      </c>
      <c r="C41" s="206">
        <v>22.410630000000001</v>
      </c>
      <c r="D41" s="165">
        <v>21.68</v>
      </c>
      <c r="E41" s="240">
        <f t="shared" si="6"/>
        <v>96.739806065246711</v>
      </c>
      <c r="F41" s="230">
        <v>20.042999999999999</v>
      </c>
      <c r="G41" s="83">
        <f t="shared" si="0"/>
        <v>1.6370000000000005</v>
      </c>
      <c r="H41" s="308">
        <v>1350.1</v>
      </c>
      <c r="I41" s="131">
        <v>1450.951</v>
      </c>
      <c r="J41" s="338">
        <f t="shared" si="10"/>
        <v>107.46989111917638</v>
      </c>
      <c r="K41" s="240">
        <v>1285.0989999999999</v>
      </c>
      <c r="L41" s="243">
        <f t="shared" si="11"/>
        <v>165.85200000000009</v>
      </c>
      <c r="M41" s="95">
        <f t="shared" si="12"/>
        <v>669.25784132841329</v>
      </c>
      <c r="N41" s="74">
        <f t="shared" si="13"/>
        <v>641.17098238786616</v>
      </c>
      <c r="O41" s="99">
        <f t="shared" si="7"/>
        <v>28.086858940547131</v>
      </c>
      <c r="P41" s="117"/>
      <c r="Q41" s="3" t="s">
        <v>160</v>
      </c>
    </row>
    <row r="42" spans="1:17" s="1" customFormat="1" ht="15.75" x14ac:dyDescent="0.2">
      <c r="A42" s="101">
        <f t="shared" si="5"/>
        <v>19.021999999999998</v>
      </c>
      <c r="B42" s="205" t="s">
        <v>29</v>
      </c>
      <c r="C42" s="206">
        <v>21.542000000000002</v>
      </c>
      <c r="D42" s="165">
        <v>19.021999999999998</v>
      </c>
      <c r="E42" s="240">
        <f t="shared" si="6"/>
        <v>88.301921827128382</v>
      </c>
      <c r="F42" s="230">
        <v>18.8</v>
      </c>
      <c r="G42" s="83">
        <f t="shared" si="0"/>
        <v>0.22199999999999775</v>
      </c>
      <c r="H42" s="308">
        <v>855</v>
      </c>
      <c r="I42" s="131">
        <v>782.43200000000002</v>
      </c>
      <c r="J42" s="338">
        <f t="shared" si="10"/>
        <v>91.512514619883049</v>
      </c>
      <c r="K42" s="240">
        <v>790.00300000000004</v>
      </c>
      <c r="L42" s="243">
        <f t="shared" si="11"/>
        <v>-7.5710000000000264</v>
      </c>
      <c r="M42" s="95">
        <f t="shared" si="12"/>
        <v>411.33003890232368</v>
      </c>
      <c r="N42" s="75">
        <f t="shared" si="13"/>
        <v>420.21436170212769</v>
      </c>
      <c r="O42" s="141">
        <f t="shared" si="7"/>
        <v>-8.8843227998040106</v>
      </c>
      <c r="P42" s="117"/>
      <c r="Q42" s="3" t="s">
        <v>160</v>
      </c>
    </row>
    <row r="43" spans="1:17" s="1" customFormat="1" ht="15.75" x14ac:dyDescent="0.2">
      <c r="A43" s="101">
        <f t="shared" si="5"/>
        <v>5.4277940000000005</v>
      </c>
      <c r="B43" s="205" t="s">
        <v>30</v>
      </c>
      <c r="C43" s="206">
        <v>5.4277940000000005</v>
      </c>
      <c r="D43" s="165">
        <v>5.4277940000000005</v>
      </c>
      <c r="E43" s="240">
        <f t="shared" si="6"/>
        <v>100</v>
      </c>
      <c r="F43" s="230">
        <v>5.4560000000000004</v>
      </c>
      <c r="G43" s="84">
        <f t="shared" si="0"/>
        <v>-2.8205999999999953E-2</v>
      </c>
      <c r="H43" s="309">
        <v>207.4</v>
      </c>
      <c r="I43" s="131">
        <v>209.61</v>
      </c>
      <c r="J43" s="335">
        <f t="shared" si="10"/>
        <v>101.06557377049181</v>
      </c>
      <c r="K43" s="240">
        <v>211.8</v>
      </c>
      <c r="L43" s="248">
        <f t="shared" si="11"/>
        <v>-2.1899999999999977</v>
      </c>
      <c r="M43" s="95">
        <f t="shared" si="12"/>
        <v>386.17898910680833</v>
      </c>
      <c r="N43" s="75">
        <f t="shared" si="13"/>
        <v>388.19648093841641</v>
      </c>
      <c r="O43" s="141">
        <f t="shared" si="7"/>
        <v>-2.0174918316080834</v>
      </c>
      <c r="P43" s="117"/>
      <c r="Q43" s="3" t="s">
        <v>160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>
        <v>0</v>
      </c>
      <c r="D44" s="165">
        <v>0</v>
      </c>
      <c r="E44" s="240">
        <f t="shared" si="6"/>
        <v>0</v>
      </c>
      <c r="F44" s="230">
        <v>1E-3</v>
      </c>
      <c r="G44" s="84">
        <f t="shared" si="0"/>
        <v>-1E-3</v>
      </c>
      <c r="H44" s="309"/>
      <c r="I44" s="131">
        <v>0</v>
      </c>
      <c r="J44" s="335" t="str">
        <f t="shared" si="10"/>
        <v/>
      </c>
      <c r="K44" s="240">
        <v>0.01</v>
      </c>
      <c r="L44" s="248">
        <f t="shared" si="11"/>
        <v>-0.01</v>
      </c>
      <c r="M44" s="95" t="str">
        <f t="shared" si="12"/>
        <v/>
      </c>
      <c r="N44" s="75">
        <f t="shared" si="13"/>
        <v>100</v>
      </c>
      <c r="O44" s="141">
        <f t="shared" si="7"/>
        <v>0</v>
      </c>
      <c r="P44" s="117"/>
      <c r="Q44" s="3" t="s">
        <v>160</v>
      </c>
    </row>
    <row r="45" spans="1:17" s="13" customFormat="1" ht="15.75" x14ac:dyDescent="0.25">
      <c r="A45" s="101">
        <f t="shared" si="5"/>
        <v>21.713699999999999</v>
      </c>
      <c r="B45" s="203" t="s">
        <v>62</v>
      </c>
      <c r="C45" s="204">
        <v>22.729500999999999</v>
      </c>
      <c r="D45" s="226">
        <f>SUM(D46:D52)</f>
        <v>21.713699999999999</v>
      </c>
      <c r="E45" s="78">
        <f t="shared" si="6"/>
        <v>95.530913767090624</v>
      </c>
      <c r="F45" s="130">
        <f>SUM(F46:F52)</f>
        <v>22.613</v>
      </c>
      <c r="G45" s="86">
        <f t="shared" si="0"/>
        <v>-0.89930000000000021</v>
      </c>
      <c r="H45" s="332">
        <v>435.1</v>
      </c>
      <c r="I45" s="130">
        <f>SUM(I46:I52)</f>
        <v>400.30200000000002</v>
      </c>
      <c r="J45" s="336">
        <f t="shared" si="10"/>
        <v>92.002298322224775</v>
      </c>
      <c r="K45" s="241">
        <f>SUM(K46:K52)</f>
        <v>474.97399999999999</v>
      </c>
      <c r="L45" s="250">
        <f t="shared" si="11"/>
        <v>-74.671999999999969</v>
      </c>
      <c r="M45" s="94">
        <f t="shared" si="12"/>
        <v>184.35457798532724</v>
      </c>
      <c r="N45" s="76">
        <f t="shared" si="13"/>
        <v>210.04466457347544</v>
      </c>
      <c r="O45" s="140">
        <f t="shared" si="7"/>
        <v>-25.690086588148205</v>
      </c>
      <c r="P45" s="158"/>
      <c r="Q45" s="112" t="s">
        <v>160</v>
      </c>
    </row>
    <row r="46" spans="1:17" s="1" customFormat="1" ht="15.75" x14ac:dyDescent="0.2">
      <c r="A46" s="101">
        <f t="shared" si="5"/>
        <v>1.9830000000000001</v>
      </c>
      <c r="B46" s="205" t="s">
        <v>86</v>
      </c>
      <c r="C46" s="206">
        <v>1.9829000000000001</v>
      </c>
      <c r="D46" s="165">
        <v>1.9830000000000001</v>
      </c>
      <c r="E46" s="240">
        <f t="shared" si="6"/>
        <v>100.00504311866459</v>
      </c>
      <c r="F46" s="230">
        <v>1.323</v>
      </c>
      <c r="G46" s="84">
        <f t="shared" si="0"/>
        <v>0.66000000000000014</v>
      </c>
      <c r="H46" s="327">
        <v>47</v>
      </c>
      <c r="I46" s="131">
        <v>55.17</v>
      </c>
      <c r="J46" s="335">
        <f t="shared" si="10"/>
        <v>117.38297872340426</v>
      </c>
      <c r="K46" s="240">
        <v>39</v>
      </c>
      <c r="L46" s="248">
        <f t="shared" si="11"/>
        <v>16.170000000000002</v>
      </c>
      <c r="M46" s="95">
        <f t="shared" si="12"/>
        <v>278.21482602118004</v>
      </c>
      <c r="N46" s="75">
        <f t="shared" si="13"/>
        <v>294.78458049886621</v>
      </c>
      <c r="O46" s="141">
        <f t="shared" si="7"/>
        <v>-16.56975447768616</v>
      </c>
      <c r="P46" s="117"/>
      <c r="Q46" s="3" t="s">
        <v>160</v>
      </c>
    </row>
    <row r="47" spans="1:17" s="1" customFormat="1" ht="15.75" x14ac:dyDescent="0.2">
      <c r="A47" s="101">
        <f t="shared" si="5"/>
        <v>0.32600000000000001</v>
      </c>
      <c r="B47" s="205" t="s">
        <v>87</v>
      </c>
      <c r="C47" s="206">
        <v>0.51249999999999996</v>
      </c>
      <c r="D47" s="165">
        <v>0.32600000000000001</v>
      </c>
      <c r="E47" s="240">
        <f t="shared" si="6"/>
        <v>63.609756097560989</v>
      </c>
      <c r="F47" s="230">
        <v>0.28999999999999998</v>
      </c>
      <c r="G47" s="84">
        <f t="shared" si="0"/>
        <v>3.6000000000000032E-2</v>
      </c>
      <c r="H47" s="327">
        <v>5.8</v>
      </c>
      <c r="I47" s="131">
        <v>5.7</v>
      </c>
      <c r="J47" s="335">
        <f t="shared" si="10"/>
        <v>98.275862068965523</v>
      </c>
      <c r="K47" s="240">
        <v>5.75</v>
      </c>
      <c r="L47" s="248">
        <f t="shared" si="11"/>
        <v>-4.9999999999999822E-2</v>
      </c>
      <c r="M47" s="95">
        <f t="shared" si="12"/>
        <v>174.84662576687117</v>
      </c>
      <c r="N47" s="75">
        <f t="shared" si="13"/>
        <v>198.27586206896552</v>
      </c>
      <c r="O47" s="141">
        <f t="shared" si="7"/>
        <v>-23.429236302094353</v>
      </c>
      <c r="P47" s="117"/>
      <c r="Q47" s="3" t="s">
        <v>160</v>
      </c>
    </row>
    <row r="48" spans="1:17" s="1" customFormat="1" ht="15.75" x14ac:dyDescent="0.2">
      <c r="A48" s="101">
        <f t="shared" si="5"/>
        <v>10.000999999999999</v>
      </c>
      <c r="B48" s="205" t="s">
        <v>88</v>
      </c>
      <c r="C48" s="206">
        <v>10.502910999999999</v>
      </c>
      <c r="D48" s="165">
        <v>10.000999999999999</v>
      </c>
      <c r="E48" s="240">
        <f t="shared" si="6"/>
        <v>95.221220097932843</v>
      </c>
      <c r="F48" s="230">
        <v>9.1669999999999998</v>
      </c>
      <c r="G48" s="84">
        <f t="shared" si="0"/>
        <v>0.83399999999999963</v>
      </c>
      <c r="H48" s="327">
        <v>173.8</v>
      </c>
      <c r="I48" s="131">
        <v>183.346</v>
      </c>
      <c r="J48" s="335">
        <f t="shared" si="10"/>
        <v>105.49252013808976</v>
      </c>
      <c r="K48" s="240">
        <v>251.30099999999999</v>
      </c>
      <c r="L48" s="248">
        <f t="shared" si="11"/>
        <v>-67.954999999999984</v>
      </c>
      <c r="M48" s="95">
        <f t="shared" si="12"/>
        <v>183.32766723327669</v>
      </c>
      <c r="N48" s="75">
        <f t="shared" si="13"/>
        <v>274.13657685175087</v>
      </c>
      <c r="O48" s="141">
        <f t="shared" si="7"/>
        <v>-90.808909618474189</v>
      </c>
      <c r="P48" s="117"/>
      <c r="Q48" s="3" t="s">
        <v>160</v>
      </c>
    </row>
    <row r="49" spans="1:17" s="1" customFormat="1" ht="15.75" x14ac:dyDescent="0.2">
      <c r="A49" s="101">
        <f t="shared" si="5"/>
        <v>0.191</v>
      </c>
      <c r="B49" s="205" t="s">
        <v>89</v>
      </c>
      <c r="C49" s="206">
        <v>0.21940000000000001</v>
      </c>
      <c r="D49" s="165">
        <v>0.191</v>
      </c>
      <c r="E49" s="240">
        <f t="shared" si="6"/>
        <v>87.055606198723794</v>
      </c>
      <c r="F49" s="230">
        <v>0.17199999999999999</v>
      </c>
      <c r="G49" s="84">
        <f t="shared" si="0"/>
        <v>1.9000000000000017E-2</v>
      </c>
      <c r="H49" s="327">
        <v>5</v>
      </c>
      <c r="I49" s="131">
        <v>4.2759999999999998</v>
      </c>
      <c r="J49" s="335">
        <f t="shared" si="10"/>
        <v>85.52</v>
      </c>
      <c r="K49" s="240">
        <v>3.0049999999999999</v>
      </c>
      <c r="L49" s="251">
        <f t="shared" si="11"/>
        <v>1.2709999999999999</v>
      </c>
      <c r="M49" s="95">
        <f t="shared" si="12"/>
        <v>223.87434554973822</v>
      </c>
      <c r="N49" s="75">
        <f t="shared" si="13"/>
        <v>174.7093023255814</v>
      </c>
      <c r="O49" s="141">
        <f t="shared" si="7"/>
        <v>49.165043224156818</v>
      </c>
      <c r="P49" s="117"/>
      <c r="Q49" s="3" t="s">
        <v>160</v>
      </c>
    </row>
    <row r="50" spans="1:17" s="1" customFormat="1" ht="15.75" x14ac:dyDescent="0.2">
      <c r="A50" s="101">
        <f t="shared" si="5"/>
        <v>0.4254</v>
      </c>
      <c r="B50" s="205" t="s">
        <v>101</v>
      </c>
      <c r="C50" s="206">
        <v>0.4254</v>
      </c>
      <c r="D50" s="165">
        <v>0.4254</v>
      </c>
      <c r="E50" s="240">
        <f t="shared" si="6"/>
        <v>100</v>
      </c>
      <c r="F50" s="230">
        <v>0.82399999999999995</v>
      </c>
      <c r="G50" s="84">
        <f t="shared" si="0"/>
        <v>-0.39859999999999995</v>
      </c>
      <c r="H50" s="327">
        <v>7.7</v>
      </c>
      <c r="I50" s="131">
        <v>12.887</v>
      </c>
      <c r="J50" s="335">
        <f t="shared" si="10"/>
        <v>167.36363636363635</v>
      </c>
      <c r="K50" s="240">
        <v>17.100000000000001</v>
      </c>
      <c r="L50" s="251">
        <f t="shared" si="11"/>
        <v>-4.213000000000001</v>
      </c>
      <c r="M50" s="95">
        <f t="shared" si="12"/>
        <v>302.9384109073813</v>
      </c>
      <c r="N50" s="75">
        <f t="shared" si="13"/>
        <v>207.52427184466023</v>
      </c>
      <c r="O50" s="141">
        <f t="shared" si="7"/>
        <v>95.414139062721063</v>
      </c>
      <c r="P50" s="117"/>
      <c r="Q50" s="3" t="s">
        <v>160</v>
      </c>
    </row>
    <row r="51" spans="1:17" s="1" customFormat="1" ht="15.75" x14ac:dyDescent="0.2">
      <c r="A51" s="101">
        <f t="shared" si="5"/>
        <v>1.0443</v>
      </c>
      <c r="B51" s="205" t="s">
        <v>90</v>
      </c>
      <c r="C51" s="206">
        <v>1.0443</v>
      </c>
      <c r="D51" s="165">
        <v>1.0443</v>
      </c>
      <c r="E51" s="240">
        <f t="shared" si="6"/>
        <v>100</v>
      </c>
      <c r="F51" s="230">
        <v>0.38700000000000001</v>
      </c>
      <c r="G51" s="84">
        <f t="shared" si="0"/>
        <v>0.6573</v>
      </c>
      <c r="H51" s="327">
        <v>18.5</v>
      </c>
      <c r="I51" s="131">
        <v>15.85</v>
      </c>
      <c r="J51" s="335">
        <f t="shared" si="10"/>
        <v>85.675675675675677</v>
      </c>
      <c r="K51" s="240">
        <v>6.8179999999999996</v>
      </c>
      <c r="L51" s="251">
        <f t="shared" si="11"/>
        <v>9.032</v>
      </c>
      <c r="M51" s="95">
        <f t="shared" si="12"/>
        <v>151.77630948961027</v>
      </c>
      <c r="N51" s="75">
        <f t="shared" si="13"/>
        <v>176.17571059431523</v>
      </c>
      <c r="O51" s="141">
        <f t="shared" si="7"/>
        <v>-24.399401104704964</v>
      </c>
      <c r="P51" s="117"/>
      <c r="Q51" s="3" t="s">
        <v>160</v>
      </c>
    </row>
    <row r="52" spans="1:17" s="1" customFormat="1" ht="15.75" x14ac:dyDescent="0.2">
      <c r="A52" s="101">
        <f t="shared" si="5"/>
        <v>7.7430000000000003</v>
      </c>
      <c r="B52" s="205" t="s">
        <v>102</v>
      </c>
      <c r="C52" s="206">
        <v>8.04209</v>
      </c>
      <c r="D52" s="165">
        <v>7.7430000000000003</v>
      </c>
      <c r="E52" s="240">
        <f t="shared" si="6"/>
        <v>96.280941894457783</v>
      </c>
      <c r="F52" s="230">
        <v>10.45</v>
      </c>
      <c r="G52" s="264">
        <f t="shared" si="0"/>
        <v>-2.706999999999999</v>
      </c>
      <c r="H52" s="327">
        <v>177.3</v>
      </c>
      <c r="I52" s="131">
        <v>123.07299999999999</v>
      </c>
      <c r="J52" s="335">
        <f t="shared" si="10"/>
        <v>69.41511562323744</v>
      </c>
      <c r="K52" s="240">
        <v>152</v>
      </c>
      <c r="L52" s="252">
        <f t="shared" si="11"/>
        <v>-28.927000000000007</v>
      </c>
      <c r="M52" s="95">
        <f t="shared" si="12"/>
        <v>158.94743639416245</v>
      </c>
      <c r="N52" s="77">
        <f t="shared" si="13"/>
        <v>145.45454545454547</v>
      </c>
      <c r="O52" s="142">
        <f t="shared" si="7"/>
        <v>13.492890939616984</v>
      </c>
      <c r="P52" s="117"/>
      <c r="Q52" s="3" t="s">
        <v>160</v>
      </c>
    </row>
    <row r="53" spans="1:17" s="13" customFormat="1" ht="15.75" x14ac:dyDescent="0.25">
      <c r="A53" s="101">
        <f t="shared" si="5"/>
        <v>25.441000000000003</v>
      </c>
      <c r="B53" s="208" t="s">
        <v>31</v>
      </c>
      <c r="C53" s="209">
        <v>28.436250999999999</v>
      </c>
      <c r="D53" s="227">
        <f>SUM(D54:D67)</f>
        <v>25.441000000000003</v>
      </c>
      <c r="E53" s="241">
        <f t="shared" si="6"/>
        <v>89.466786602776864</v>
      </c>
      <c r="F53" s="132">
        <f>SUM(F54:F67)</f>
        <v>26.548000000000002</v>
      </c>
      <c r="G53" s="153">
        <f t="shared" si="0"/>
        <v>-1.1069999999999993</v>
      </c>
      <c r="H53" s="328">
        <v>602.35299999999995</v>
      </c>
      <c r="I53" s="132">
        <f>SUM(I54:I67)</f>
        <v>638.00400000000002</v>
      </c>
      <c r="J53" s="337">
        <f t="shared" si="10"/>
        <v>105.91862246888452</v>
      </c>
      <c r="K53" s="241">
        <f>SUM(K54:K67)</f>
        <v>606.08500000000004</v>
      </c>
      <c r="L53" s="253">
        <f t="shared" si="11"/>
        <v>31.918999999999983</v>
      </c>
      <c r="M53" s="94">
        <f t="shared" si="12"/>
        <v>250.77787822805706</v>
      </c>
      <c r="N53" s="78">
        <f t="shared" si="13"/>
        <v>228.29780021093868</v>
      </c>
      <c r="O53" s="143">
        <f t="shared" si="7"/>
        <v>22.480078017118387</v>
      </c>
      <c r="P53" s="158"/>
      <c r="Q53" s="112" t="s">
        <v>160</v>
      </c>
    </row>
    <row r="54" spans="1:17" s="17" customFormat="1" ht="15.75" x14ac:dyDescent="0.2">
      <c r="A54" s="101">
        <f t="shared" si="5"/>
        <v>1.397</v>
      </c>
      <c r="B54" s="210" t="s">
        <v>91</v>
      </c>
      <c r="C54" s="206">
        <v>1.3974799999999998</v>
      </c>
      <c r="D54" s="165">
        <v>1.397</v>
      </c>
      <c r="E54" s="240">
        <f t="shared" si="6"/>
        <v>99.96565246014255</v>
      </c>
      <c r="F54" s="230">
        <v>1.2929999999999999</v>
      </c>
      <c r="G54" s="265">
        <f t="shared" si="0"/>
        <v>0.10400000000000009</v>
      </c>
      <c r="H54" s="329">
        <v>32.700000000000003</v>
      </c>
      <c r="I54" s="131">
        <v>22.077999999999999</v>
      </c>
      <c r="J54" s="338">
        <f t="shared" si="10"/>
        <v>67.51681957186544</v>
      </c>
      <c r="K54" s="240">
        <v>21.835000000000001</v>
      </c>
      <c r="L54" s="254">
        <f t="shared" si="11"/>
        <v>0.24299999999999855</v>
      </c>
      <c r="M54" s="97">
        <f t="shared" si="12"/>
        <v>158.0386542591267</v>
      </c>
      <c r="N54" s="79">
        <f t="shared" si="13"/>
        <v>168.87084300077339</v>
      </c>
      <c r="O54" s="144">
        <f t="shared" si="7"/>
        <v>-10.832188741646689</v>
      </c>
      <c r="P54" s="117"/>
      <c r="Q54" s="3" t="s">
        <v>160</v>
      </c>
    </row>
    <row r="55" spans="1:17" s="1" customFormat="1" ht="15.75" x14ac:dyDescent="0.2">
      <c r="A55" s="101">
        <f t="shared" si="5"/>
        <v>1.6879999999999999</v>
      </c>
      <c r="B55" s="210" t="s">
        <v>92</v>
      </c>
      <c r="C55" s="206">
        <v>1.6974499999999999</v>
      </c>
      <c r="D55" s="165">
        <v>1.6879999999999999</v>
      </c>
      <c r="E55" s="240">
        <f t="shared" si="6"/>
        <v>99.443282570915201</v>
      </c>
      <c r="F55" s="230">
        <v>1.484</v>
      </c>
      <c r="G55" s="83">
        <f t="shared" si="0"/>
        <v>0.20399999999999996</v>
      </c>
      <c r="H55" s="329">
        <v>53</v>
      </c>
      <c r="I55" s="131">
        <v>55.735999999999997</v>
      </c>
      <c r="J55" s="338">
        <f t="shared" si="10"/>
        <v>105.16226415094339</v>
      </c>
      <c r="K55" s="240">
        <v>46.847999999999999</v>
      </c>
      <c r="L55" s="255">
        <f t="shared" si="11"/>
        <v>8.8879999999999981</v>
      </c>
      <c r="M55" s="97">
        <f t="shared" si="12"/>
        <v>330.18957345971563</v>
      </c>
      <c r="N55" s="75">
        <f t="shared" si="13"/>
        <v>315.68733153638811</v>
      </c>
      <c r="O55" s="141">
        <f t="shared" si="7"/>
        <v>14.502241923327517</v>
      </c>
      <c r="P55" s="117"/>
      <c r="Q55" s="3" t="s">
        <v>160</v>
      </c>
    </row>
    <row r="56" spans="1:17" s="1" customFormat="1" ht="15.75" x14ac:dyDescent="0.2">
      <c r="A56" s="101">
        <f t="shared" si="5"/>
        <v>1.6319999999999999</v>
      </c>
      <c r="B56" s="210" t="s">
        <v>93</v>
      </c>
      <c r="C56" s="206">
        <v>1.96763</v>
      </c>
      <c r="D56" s="165">
        <v>1.6319999999999999</v>
      </c>
      <c r="E56" s="240">
        <f t="shared" si="6"/>
        <v>82.94242311816754</v>
      </c>
      <c r="F56" s="230">
        <v>1.9610000000000001</v>
      </c>
      <c r="G56" s="83">
        <f t="shared" si="0"/>
        <v>-0.32900000000000018</v>
      </c>
      <c r="H56" s="329">
        <v>7.8</v>
      </c>
      <c r="I56" s="131">
        <v>11.029</v>
      </c>
      <c r="J56" s="338">
        <f t="shared" si="10"/>
        <v>141.39743589743588</v>
      </c>
      <c r="K56" s="240">
        <v>9.1999999999999993</v>
      </c>
      <c r="L56" s="255">
        <f t="shared" si="11"/>
        <v>1.8290000000000006</v>
      </c>
      <c r="M56" s="97">
        <f t="shared" si="12"/>
        <v>67.579656862745111</v>
      </c>
      <c r="N56" s="75">
        <f t="shared" si="13"/>
        <v>46.914839367669558</v>
      </c>
      <c r="O56" s="141">
        <f t="shared" si="7"/>
        <v>20.664817495075553</v>
      </c>
      <c r="P56" s="117"/>
      <c r="Q56" s="3" t="s">
        <v>160</v>
      </c>
    </row>
    <row r="57" spans="1:17" s="1" customFormat="1" ht="15.75" x14ac:dyDescent="0.2">
      <c r="A57" s="101">
        <f t="shared" si="5"/>
        <v>2.512</v>
      </c>
      <c r="B57" s="210" t="s">
        <v>94</v>
      </c>
      <c r="C57" s="206">
        <v>2.5715699999999999</v>
      </c>
      <c r="D57" s="165">
        <v>2.512</v>
      </c>
      <c r="E57" s="240">
        <f t="shared" si="6"/>
        <v>97.683516295492652</v>
      </c>
      <c r="F57" s="230">
        <v>2.1749999999999998</v>
      </c>
      <c r="G57" s="83">
        <f t="shared" si="0"/>
        <v>0.33700000000000019</v>
      </c>
      <c r="H57" s="329">
        <v>35</v>
      </c>
      <c r="I57" s="131">
        <v>47.274000000000001</v>
      </c>
      <c r="J57" s="338">
        <f t="shared" si="10"/>
        <v>135.06857142857143</v>
      </c>
      <c r="K57" s="240">
        <v>29.824000000000002</v>
      </c>
      <c r="L57" s="255">
        <f t="shared" si="11"/>
        <v>17.45</v>
      </c>
      <c r="M57" s="97">
        <f t="shared" si="12"/>
        <v>188.19267515923568</v>
      </c>
      <c r="N57" s="75">
        <f t="shared" si="13"/>
        <v>137.12183908045978</v>
      </c>
      <c r="O57" s="141">
        <f t="shared" si="7"/>
        <v>51.070836078775898</v>
      </c>
      <c r="P57" s="117"/>
      <c r="Q57" s="3" t="s">
        <v>160</v>
      </c>
    </row>
    <row r="58" spans="1:17" s="1" customFormat="1" ht="15.75" x14ac:dyDescent="0.2">
      <c r="A58" s="101">
        <f t="shared" si="5"/>
        <v>0.22800000000000001</v>
      </c>
      <c r="B58" s="210" t="s">
        <v>57</v>
      </c>
      <c r="C58" s="206">
        <v>0.34105000000000002</v>
      </c>
      <c r="D58" s="165">
        <v>0.22800000000000001</v>
      </c>
      <c r="E58" s="240">
        <f t="shared" si="6"/>
        <v>66.852367688022284</v>
      </c>
      <c r="F58" s="230">
        <v>0.34</v>
      </c>
      <c r="G58" s="83">
        <f t="shared" si="0"/>
        <v>-0.11200000000000002</v>
      </c>
      <c r="H58" s="329">
        <v>7.8</v>
      </c>
      <c r="I58" s="131">
        <v>6.3520000000000003</v>
      </c>
      <c r="J58" s="338">
        <f t="shared" si="10"/>
        <v>81.435897435897445</v>
      </c>
      <c r="K58" s="240">
        <v>6.8529999999999998</v>
      </c>
      <c r="L58" s="243">
        <f t="shared" si="11"/>
        <v>-0.50099999999999945</v>
      </c>
      <c r="M58" s="97">
        <f t="shared" si="12"/>
        <v>278.59649122807019</v>
      </c>
      <c r="N58" s="75">
        <f t="shared" si="13"/>
        <v>201.55882352941174</v>
      </c>
      <c r="O58" s="141">
        <f t="shared" si="7"/>
        <v>77.037667698658453</v>
      </c>
      <c r="P58" s="117"/>
      <c r="Q58" s="3" t="s">
        <v>160</v>
      </c>
    </row>
    <row r="59" spans="1:17" s="1" customFormat="1" ht="15.75" x14ac:dyDescent="0.2">
      <c r="A59" s="101">
        <f t="shared" si="5"/>
        <v>0.85399999999999998</v>
      </c>
      <c r="B59" s="210" t="s">
        <v>32</v>
      </c>
      <c r="C59" s="206">
        <v>0.96162499999999995</v>
      </c>
      <c r="D59" s="165">
        <v>0.85399999999999998</v>
      </c>
      <c r="E59" s="240">
        <f t="shared" si="6"/>
        <v>88.808007279344864</v>
      </c>
      <c r="F59" s="230">
        <v>0.875</v>
      </c>
      <c r="G59" s="83">
        <f t="shared" si="0"/>
        <v>-2.1000000000000019E-2</v>
      </c>
      <c r="H59" s="329">
        <v>29.6</v>
      </c>
      <c r="I59" s="131">
        <v>32.823</v>
      </c>
      <c r="J59" s="338">
        <f t="shared" si="10"/>
        <v>110.88851351351352</v>
      </c>
      <c r="K59" s="240">
        <v>25.928000000000001</v>
      </c>
      <c r="L59" s="243">
        <f t="shared" si="11"/>
        <v>6.8949999999999996</v>
      </c>
      <c r="M59" s="97">
        <f t="shared" si="12"/>
        <v>384.34426229508199</v>
      </c>
      <c r="N59" s="75">
        <f t="shared" si="13"/>
        <v>296.32</v>
      </c>
      <c r="O59" s="141">
        <f t="shared" si="7"/>
        <v>88.024262295081996</v>
      </c>
      <c r="P59" s="117"/>
      <c r="Q59" s="3" t="s">
        <v>160</v>
      </c>
    </row>
    <row r="60" spans="1:17" s="1" customFormat="1" ht="15.75" x14ac:dyDescent="0.2">
      <c r="A60" s="101">
        <f t="shared" si="5"/>
        <v>1</v>
      </c>
      <c r="B60" s="210" t="s">
        <v>60</v>
      </c>
      <c r="C60" s="206">
        <v>1.1023909999999999</v>
      </c>
      <c r="D60" s="165">
        <v>1</v>
      </c>
      <c r="E60" s="240">
        <f t="shared" si="6"/>
        <v>90.711916189446413</v>
      </c>
      <c r="F60" s="230">
        <v>0.83699999999999997</v>
      </c>
      <c r="G60" s="83">
        <f t="shared" si="0"/>
        <v>0.16300000000000003</v>
      </c>
      <c r="H60" s="329">
        <v>16.100000000000001</v>
      </c>
      <c r="I60" s="131">
        <v>19.7</v>
      </c>
      <c r="J60" s="338">
        <f t="shared" si="10"/>
        <v>122.36024844720494</v>
      </c>
      <c r="K60" s="240">
        <v>15.949</v>
      </c>
      <c r="L60" s="243">
        <f t="shared" si="11"/>
        <v>3.7509999999999994</v>
      </c>
      <c r="M60" s="97">
        <f t="shared" si="12"/>
        <v>197</v>
      </c>
      <c r="N60" s="75">
        <f t="shared" si="13"/>
        <v>190.54958183990442</v>
      </c>
      <c r="O60" s="141">
        <f t="shared" si="7"/>
        <v>6.4504181600955803</v>
      </c>
      <c r="P60" s="117"/>
      <c r="Q60" s="3" t="s">
        <v>160</v>
      </c>
    </row>
    <row r="61" spans="1:17" s="1" customFormat="1" ht="15.75" x14ac:dyDescent="0.2">
      <c r="A61" s="101">
        <f t="shared" si="5"/>
        <v>7.6999999999999999E-2</v>
      </c>
      <c r="B61" s="210" t="s">
        <v>33</v>
      </c>
      <c r="C61" s="206">
        <v>7.8299999999999995E-2</v>
      </c>
      <c r="D61" s="165">
        <v>7.6999999999999999E-2</v>
      </c>
      <c r="E61" s="240">
        <f t="shared" si="6"/>
        <v>98.339719029374209</v>
      </c>
      <c r="F61" s="230">
        <v>0.193</v>
      </c>
      <c r="G61" s="83">
        <f t="shared" si="0"/>
        <v>-0.11600000000000001</v>
      </c>
      <c r="H61" s="314">
        <v>1.2</v>
      </c>
      <c r="I61" s="131">
        <v>1.708</v>
      </c>
      <c r="J61" s="338">
        <f t="shared" si="10"/>
        <v>142.33333333333334</v>
      </c>
      <c r="K61" s="240">
        <v>2.9460000000000002</v>
      </c>
      <c r="L61" s="243">
        <f t="shared" si="11"/>
        <v>-1.2380000000000002</v>
      </c>
      <c r="M61" s="97">
        <f t="shared" si="12"/>
        <v>221.81818181818181</v>
      </c>
      <c r="N61" s="75">
        <f t="shared" si="13"/>
        <v>152.64248704663214</v>
      </c>
      <c r="O61" s="141">
        <f t="shared" si="7"/>
        <v>69.175694771549672</v>
      </c>
      <c r="P61" s="117"/>
      <c r="Q61" s="3" t="s">
        <v>160</v>
      </c>
    </row>
    <row r="62" spans="1:17" s="1" customFormat="1" ht="15.75" x14ac:dyDescent="0.2">
      <c r="A62" s="101">
        <f t="shared" si="5"/>
        <v>0.78700000000000003</v>
      </c>
      <c r="B62" s="210" t="s">
        <v>95</v>
      </c>
      <c r="C62" s="206">
        <v>0.92663000000000006</v>
      </c>
      <c r="D62" s="165">
        <v>0.78700000000000003</v>
      </c>
      <c r="E62" s="240">
        <f t="shared" si="6"/>
        <v>84.931418149639015</v>
      </c>
      <c r="F62" s="230">
        <v>0.77700000000000002</v>
      </c>
      <c r="G62" s="83">
        <f t="shared" si="0"/>
        <v>1.0000000000000009E-2</v>
      </c>
      <c r="H62" s="308">
        <v>33.5</v>
      </c>
      <c r="I62" s="131">
        <v>27.690999999999999</v>
      </c>
      <c r="J62" s="338">
        <f t="shared" si="10"/>
        <v>82.659701492537309</v>
      </c>
      <c r="K62" s="240">
        <v>27.736999999999998</v>
      </c>
      <c r="L62" s="243">
        <f t="shared" si="11"/>
        <v>-4.5999999999999375E-2</v>
      </c>
      <c r="M62" s="97">
        <f t="shared" si="12"/>
        <v>351.85514612452346</v>
      </c>
      <c r="N62" s="75">
        <f t="shared" si="13"/>
        <v>356.97554697554693</v>
      </c>
      <c r="O62" s="141">
        <f t="shared" si="7"/>
        <v>-5.1204008510234758</v>
      </c>
      <c r="P62" s="117"/>
      <c r="Q62" s="3" t="s">
        <v>160</v>
      </c>
    </row>
    <row r="63" spans="1:17" s="1" customFormat="1" ht="15.75" x14ac:dyDescent="0.2">
      <c r="A63" s="101">
        <f t="shared" si="5"/>
        <v>2.9319999999999999</v>
      </c>
      <c r="B63" s="210" t="s">
        <v>34</v>
      </c>
      <c r="C63" s="206">
        <v>3.0594299999999999</v>
      </c>
      <c r="D63" s="165">
        <v>2.9319999999999999</v>
      </c>
      <c r="E63" s="240">
        <f t="shared" si="6"/>
        <v>95.834845052836641</v>
      </c>
      <c r="F63" s="230">
        <v>2.782</v>
      </c>
      <c r="G63" s="83">
        <f t="shared" si="0"/>
        <v>0.14999999999999991</v>
      </c>
      <c r="H63" s="308">
        <v>47.7</v>
      </c>
      <c r="I63" s="131">
        <v>60.6</v>
      </c>
      <c r="J63" s="338">
        <f t="shared" si="10"/>
        <v>127.0440251572327</v>
      </c>
      <c r="K63" s="240">
        <v>51.395000000000003</v>
      </c>
      <c r="L63" s="243">
        <f t="shared" si="11"/>
        <v>9.2049999999999983</v>
      </c>
      <c r="M63" s="97">
        <f t="shared" si="12"/>
        <v>206.68485675306957</v>
      </c>
      <c r="N63" s="75">
        <f t="shared" si="13"/>
        <v>184.7411933860532</v>
      </c>
      <c r="O63" s="141">
        <f t="shared" si="7"/>
        <v>21.94366336701637</v>
      </c>
      <c r="P63" s="117"/>
      <c r="Q63" s="3" t="s">
        <v>160</v>
      </c>
    </row>
    <row r="64" spans="1:17" s="1" customFormat="1" ht="15.75" x14ac:dyDescent="0.2">
      <c r="A64" s="101">
        <f t="shared" si="5"/>
        <v>0.496</v>
      </c>
      <c r="B64" s="210" t="s">
        <v>35</v>
      </c>
      <c r="C64" s="206">
        <v>0.60256500000000002</v>
      </c>
      <c r="D64" s="165">
        <v>0.496</v>
      </c>
      <c r="E64" s="240">
        <f t="shared" si="6"/>
        <v>82.314771020553806</v>
      </c>
      <c r="F64" s="230">
        <v>0.60799999999999998</v>
      </c>
      <c r="G64" s="84">
        <f t="shared" si="0"/>
        <v>-0.11199999999999999</v>
      </c>
      <c r="H64" s="309">
        <v>20.2</v>
      </c>
      <c r="I64" s="131">
        <v>13.894</v>
      </c>
      <c r="J64" s="335">
        <f t="shared" si="10"/>
        <v>68.782178217821794</v>
      </c>
      <c r="K64" s="240">
        <v>16.355</v>
      </c>
      <c r="L64" s="248">
        <f t="shared" si="11"/>
        <v>-2.4610000000000003</v>
      </c>
      <c r="M64" s="97">
        <f t="shared" si="12"/>
        <v>280.12096774193549</v>
      </c>
      <c r="N64" s="75">
        <f t="shared" si="13"/>
        <v>268.99671052631578</v>
      </c>
      <c r="O64" s="141">
        <f t="shared" si="7"/>
        <v>11.124257215619707</v>
      </c>
      <c r="P64" s="117"/>
      <c r="Q64" s="3" t="s">
        <v>160</v>
      </c>
    </row>
    <row r="65" spans="1:17" s="1" customFormat="1" ht="15.75" x14ac:dyDescent="0.2">
      <c r="A65" s="101">
        <f t="shared" si="5"/>
        <v>3.3250000000000002</v>
      </c>
      <c r="B65" s="205" t="s">
        <v>36</v>
      </c>
      <c r="C65" s="206">
        <v>4.0265699999999995</v>
      </c>
      <c r="D65" s="165">
        <v>3.3250000000000002</v>
      </c>
      <c r="E65" s="240">
        <f t="shared" si="6"/>
        <v>82.576485693779091</v>
      </c>
      <c r="F65" s="230">
        <v>3.5139999999999998</v>
      </c>
      <c r="G65" s="83">
        <f t="shared" si="0"/>
        <v>-0.18899999999999961</v>
      </c>
      <c r="H65" s="308">
        <v>110</v>
      </c>
      <c r="I65" s="131">
        <v>139.56899999999999</v>
      </c>
      <c r="J65" s="338">
        <f t="shared" si="10"/>
        <v>126.88090909090907</v>
      </c>
      <c r="K65" s="240">
        <v>124.179</v>
      </c>
      <c r="L65" s="243">
        <f t="shared" si="11"/>
        <v>15.389999999999986</v>
      </c>
      <c r="M65" s="95">
        <f t="shared" si="12"/>
        <v>419.75639097744357</v>
      </c>
      <c r="N65" s="75">
        <f t="shared" si="13"/>
        <v>353.38360842344912</v>
      </c>
      <c r="O65" s="141">
        <f t="shared" si="7"/>
        <v>66.372782553994455</v>
      </c>
      <c r="P65" s="117"/>
      <c r="Q65" s="3" t="s">
        <v>160</v>
      </c>
    </row>
    <row r="66" spans="1:17" s="1" customFormat="1" ht="15.75" x14ac:dyDescent="0.2">
      <c r="A66" s="101">
        <f t="shared" si="5"/>
        <v>7.452</v>
      </c>
      <c r="B66" s="210" t="s">
        <v>37</v>
      </c>
      <c r="C66" s="206">
        <v>8.6425599999999996</v>
      </c>
      <c r="D66" s="165">
        <v>7.452</v>
      </c>
      <c r="E66" s="240">
        <f t="shared" si="6"/>
        <v>86.224452014218016</v>
      </c>
      <c r="F66" s="230">
        <v>8.6880000000000006</v>
      </c>
      <c r="G66" s="83">
        <f t="shared" si="0"/>
        <v>-1.2360000000000007</v>
      </c>
      <c r="H66" s="308">
        <v>160.30000000000001</v>
      </c>
      <c r="I66" s="131">
        <v>150.892</v>
      </c>
      <c r="J66" s="338">
        <f t="shared" si="10"/>
        <v>94.13100436681222</v>
      </c>
      <c r="K66" s="240">
        <v>192.58500000000001</v>
      </c>
      <c r="L66" s="243">
        <f t="shared" si="11"/>
        <v>-41.693000000000012</v>
      </c>
      <c r="M66" s="95">
        <f t="shared" si="12"/>
        <v>202.48523886205047</v>
      </c>
      <c r="N66" s="75">
        <f t="shared" si="13"/>
        <v>221.667817679558</v>
      </c>
      <c r="O66" s="141">
        <f t="shared" si="7"/>
        <v>-19.182578817507533</v>
      </c>
      <c r="P66" s="117"/>
      <c r="Q66" s="3" t="s">
        <v>160</v>
      </c>
    </row>
    <row r="67" spans="1:17" s="1" customFormat="1" ht="15.75" x14ac:dyDescent="0.2">
      <c r="A67" s="101">
        <f t="shared" si="5"/>
        <v>1.0609999999999999</v>
      </c>
      <c r="B67" s="210" t="s">
        <v>38</v>
      </c>
      <c r="C67" s="206">
        <v>1.0609999999999999</v>
      </c>
      <c r="D67" s="165">
        <v>1.0609999999999999</v>
      </c>
      <c r="E67" s="240">
        <f t="shared" si="6"/>
        <v>100</v>
      </c>
      <c r="F67" s="230">
        <v>1.0209999999999999</v>
      </c>
      <c r="G67" s="83">
        <f t="shared" si="0"/>
        <v>4.0000000000000036E-2</v>
      </c>
      <c r="H67" s="308">
        <v>47.453000000000003</v>
      </c>
      <c r="I67" s="131">
        <v>48.658000000000001</v>
      </c>
      <c r="J67" s="338">
        <f t="shared" si="10"/>
        <v>102.53935472994331</v>
      </c>
      <c r="K67" s="240">
        <v>34.451000000000001</v>
      </c>
      <c r="L67" s="243">
        <f t="shared" si="11"/>
        <v>14.207000000000001</v>
      </c>
      <c r="M67" s="95">
        <f t="shared" si="12"/>
        <v>458.60508953817157</v>
      </c>
      <c r="N67" s="75">
        <f t="shared" si="13"/>
        <v>337.42409402546525</v>
      </c>
      <c r="O67" s="141">
        <f t="shared" si="7"/>
        <v>121.18099551270632</v>
      </c>
      <c r="P67" s="117"/>
      <c r="Q67" s="3" t="s">
        <v>160</v>
      </c>
    </row>
    <row r="68" spans="1:17" s="13" customFormat="1" ht="15.75" x14ac:dyDescent="0.25">
      <c r="A68" s="101">
        <f t="shared" si="5"/>
        <v>4.0620000000000003</v>
      </c>
      <c r="B68" s="211" t="s">
        <v>138</v>
      </c>
      <c r="C68" s="209">
        <v>4.1539869999999999</v>
      </c>
      <c r="D68" s="227">
        <f>SUM(D69:D74)</f>
        <v>4.0620000000000003</v>
      </c>
      <c r="E68" s="241">
        <f t="shared" si="6"/>
        <v>97.785573233618692</v>
      </c>
      <c r="F68" s="229">
        <f>SUM(F69:F74)</f>
        <v>3.7760000000000002</v>
      </c>
      <c r="G68" s="104">
        <f t="shared" si="0"/>
        <v>0.28600000000000003</v>
      </c>
      <c r="H68" s="315">
        <v>147.1</v>
      </c>
      <c r="I68" s="296">
        <f>SUM(I69:I74)</f>
        <v>154.01000000000002</v>
      </c>
      <c r="J68" s="341">
        <f t="shared" si="10"/>
        <v>104.69748470428281</v>
      </c>
      <c r="K68" s="241">
        <f>SUM(K69:K74)</f>
        <v>119.31299999999999</v>
      </c>
      <c r="L68" s="256">
        <f t="shared" si="11"/>
        <v>34.697000000000031</v>
      </c>
      <c r="M68" s="102">
        <f t="shared" si="12"/>
        <v>379.14820285573614</v>
      </c>
      <c r="N68" s="103">
        <f t="shared" si="13"/>
        <v>315.97722457627117</v>
      </c>
      <c r="O68" s="127">
        <f t="shared" si="7"/>
        <v>63.170978279464975</v>
      </c>
      <c r="P68" s="158"/>
      <c r="Q68" s="112" t="s">
        <v>160</v>
      </c>
    </row>
    <row r="69" spans="1:17" s="1" customFormat="1" ht="15.75" x14ac:dyDescent="0.2">
      <c r="A69" s="101">
        <f t="shared" si="5"/>
        <v>0.59099999999999997</v>
      </c>
      <c r="B69" s="210" t="s">
        <v>96</v>
      </c>
      <c r="C69" s="206">
        <v>0.59074000000000004</v>
      </c>
      <c r="D69" s="165">
        <v>0.59099999999999997</v>
      </c>
      <c r="E69" s="240">
        <f t="shared" si="6"/>
        <v>100.04401259437314</v>
      </c>
      <c r="F69" s="230">
        <v>0.42599999999999999</v>
      </c>
      <c r="G69" s="83">
        <f t="shared" ref="G69:G101" si="14">IFERROR(D69-F69,"")</f>
        <v>0.16499999999999998</v>
      </c>
      <c r="H69" s="308">
        <v>20.100000000000001</v>
      </c>
      <c r="I69" s="131">
        <v>32.700000000000003</v>
      </c>
      <c r="J69" s="338">
        <f t="shared" ref="J69:J100" si="15">IFERROR(I69/H69*100,"")</f>
        <v>162.68656716417911</v>
      </c>
      <c r="K69" s="240">
        <v>21.041</v>
      </c>
      <c r="L69" s="243">
        <f t="shared" ref="L69:L100" si="16">IFERROR(I69-K69,"")</f>
        <v>11.659000000000002</v>
      </c>
      <c r="M69" s="97">
        <f t="shared" ref="M69:M101" si="17">IFERROR(IF(D69&gt;0,I69/D69*10,""),"")</f>
        <v>553.29949238578683</v>
      </c>
      <c r="N69" s="75">
        <f t="shared" ref="N69:N101" si="18">IFERROR(IF(F69&gt;0,K69/F69*10,""),"")</f>
        <v>493.92018779342726</v>
      </c>
      <c r="O69" s="141">
        <f t="shared" si="7"/>
        <v>59.379304592359574</v>
      </c>
      <c r="P69" s="117"/>
      <c r="Q69" s="3" t="s">
        <v>160</v>
      </c>
    </row>
    <row r="70" spans="1:17" s="1" customFormat="1" ht="15.75" x14ac:dyDescent="0.2">
      <c r="A70" s="101">
        <f t="shared" ref="A70:A101" si="19">IF(OR(D70="",D70=0),"x",D70)</f>
        <v>1.226</v>
      </c>
      <c r="B70" s="212" t="s">
        <v>39</v>
      </c>
      <c r="C70" s="206">
        <v>1.289002</v>
      </c>
      <c r="D70" s="165">
        <v>1.226</v>
      </c>
      <c r="E70" s="240">
        <f t="shared" ref="E70:E101" si="20">IFERROR(D70/C70*100,0)</f>
        <v>95.112342727164105</v>
      </c>
      <c r="F70" s="230">
        <v>1.1100000000000001</v>
      </c>
      <c r="G70" s="83">
        <f t="shared" si="14"/>
        <v>0.11599999999999988</v>
      </c>
      <c r="H70" s="308">
        <v>44</v>
      </c>
      <c r="I70" s="131">
        <v>32.771999999999998</v>
      </c>
      <c r="J70" s="338">
        <f t="shared" si="15"/>
        <v>74.481818181818184</v>
      </c>
      <c r="K70" s="240">
        <v>30.713999999999999</v>
      </c>
      <c r="L70" s="243">
        <f t="shared" si="16"/>
        <v>2.0579999999999998</v>
      </c>
      <c r="M70" s="97">
        <f t="shared" si="17"/>
        <v>267.30831973898859</v>
      </c>
      <c r="N70" s="75">
        <f t="shared" si="18"/>
        <v>276.70270270270265</v>
      </c>
      <c r="O70" s="141">
        <f t="shared" ref="O70:O101" si="21">IFERROR(M70-N70,0)</f>
        <v>-9.3943829637140652</v>
      </c>
      <c r="P70" s="117"/>
      <c r="Q70" s="3" t="s">
        <v>160</v>
      </c>
    </row>
    <row r="71" spans="1:17" s="1" customFormat="1" ht="15.75" x14ac:dyDescent="0.2">
      <c r="A71" s="101">
        <f t="shared" si="19"/>
        <v>1.0640000000000001</v>
      </c>
      <c r="B71" s="210" t="s">
        <v>40</v>
      </c>
      <c r="C71" s="206">
        <v>1.0685450000000001</v>
      </c>
      <c r="D71" s="165">
        <v>1.0640000000000001</v>
      </c>
      <c r="E71" s="240">
        <f t="shared" si="20"/>
        <v>99.574655255511004</v>
      </c>
      <c r="F71" s="230">
        <v>1.151</v>
      </c>
      <c r="G71" s="83">
        <f t="shared" si="14"/>
        <v>-8.6999999999999966E-2</v>
      </c>
      <c r="H71" s="308">
        <v>47.4</v>
      </c>
      <c r="I71" s="131">
        <v>55.411000000000001</v>
      </c>
      <c r="J71" s="338">
        <f t="shared" si="15"/>
        <v>116.90084388185656</v>
      </c>
      <c r="K71" s="240">
        <v>43.149000000000001</v>
      </c>
      <c r="L71" s="243">
        <f t="shared" si="16"/>
        <v>12.262</v>
      </c>
      <c r="M71" s="97">
        <f t="shared" si="17"/>
        <v>520.78007518796994</v>
      </c>
      <c r="N71" s="75">
        <f t="shared" si="18"/>
        <v>374.8827106863597</v>
      </c>
      <c r="O71" s="141">
        <f t="shared" si="21"/>
        <v>145.89736450161024</v>
      </c>
      <c r="P71" s="117"/>
      <c r="Q71" s="3" t="s">
        <v>160</v>
      </c>
    </row>
    <row r="72" spans="1:17" s="1" customFormat="1" ht="15" hidden="1" customHeight="1" x14ac:dyDescent="0.2">
      <c r="A72" s="101" t="str">
        <f t="shared" si="19"/>
        <v>x</v>
      </c>
      <c r="B72" s="210" t="s">
        <v>136</v>
      </c>
      <c r="C72" s="206">
        <v>2.415E-3</v>
      </c>
      <c r="D72" s="165" t="s">
        <v>136</v>
      </c>
      <c r="E72" s="240">
        <f t="shared" si="20"/>
        <v>0</v>
      </c>
      <c r="F72" s="230" t="s">
        <v>136</v>
      </c>
      <c r="G72" s="83" t="str">
        <f t="shared" si="14"/>
        <v/>
      </c>
      <c r="H72" s="308"/>
      <c r="I72" s="131" t="s">
        <v>136</v>
      </c>
      <c r="J72" s="338" t="str">
        <f t="shared" si="15"/>
        <v/>
      </c>
      <c r="K72" s="240" t="s">
        <v>136</v>
      </c>
      <c r="L72" s="243" t="str">
        <f t="shared" si="16"/>
        <v/>
      </c>
      <c r="M72" s="97" t="str">
        <f t="shared" si="17"/>
        <v/>
      </c>
      <c r="N72" s="75" t="str">
        <f t="shared" si="18"/>
        <v/>
      </c>
      <c r="O72" s="141">
        <f t="shared" si="21"/>
        <v>0</v>
      </c>
      <c r="P72" s="117"/>
      <c r="Q72" s="3" t="s">
        <v>160</v>
      </c>
    </row>
    <row r="73" spans="1:17" s="1" customFormat="1" ht="15" hidden="1" customHeight="1" x14ac:dyDescent="0.2">
      <c r="A73" s="101" t="str">
        <f t="shared" si="19"/>
        <v>x</v>
      </c>
      <c r="B73" s="210" t="s">
        <v>136</v>
      </c>
      <c r="C73" s="206">
        <v>0</v>
      </c>
      <c r="D73" s="165" t="s">
        <v>136</v>
      </c>
      <c r="E73" s="240">
        <f t="shared" si="20"/>
        <v>0</v>
      </c>
      <c r="F73" s="230" t="s">
        <v>136</v>
      </c>
      <c r="G73" s="83" t="str">
        <f t="shared" si="14"/>
        <v/>
      </c>
      <c r="H73" s="308"/>
      <c r="I73" s="131" t="s">
        <v>136</v>
      </c>
      <c r="J73" s="338" t="str">
        <f t="shared" si="15"/>
        <v/>
      </c>
      <c r="K73" s="240" t="s">
        <v>136</v>
      </c>
      <c r="L73" s="243" t="str">
        <f t="shared" si="16"/>
        <v/>
      </c>
      <c r="M73" s="97" t="str">
        <f t="shared" si="17"/>
        <v/>
      </c>
      <c r="N73" s="75" t="str">
        <f t="shared" si="18"/>
        <v/>
      </c>
      <c r="O73" s="141">
        <f t="shared" si="21"/>
        <v>0</v>
      </c>
      <c r="P73" s="117"/>
      <c r="Q73" s="3" t="s">
        <v>160</v>
      </c>
    </row>
    <row r="74" spans="1:17" s="1" customFormat="1" ht="15.75" x14ac:dyDescent="0.2">
      <c r="A74" s="101">
        <f t="shared" si="19"/>
        <v>1.181</v>
      </c>
      <c r="B74" s="210" t="s">
        <v>41</v>
      </c>
      <c r="C74" s="206">
        <v>1.2057</v>
      </c>
      <c r="D74" s="165">
        <v>1.181</v>
      </c>
      <c r="E74" s="240">
        <f t="shared" si="20"/>
        <v>97.95139752840673</v>
      </c>
      <c r="F74" s="230">
        <v>1.089</v>
      </c>
      <c r="G74" s="83">
        <f t="shared" si="14"/>
        <v>9.2000000000000082E-2</v>
      </c>
      <c r="H74" s="308">
        <v>35.6</v>
      </c>
      <c r="I74" s="131">
        <v>33.127000000000002</v>
      </c>
      <c r="J74" s="338">
        <f t="shared" si="15"/>
        <v>93.053370786516851</v>
      </c>
      <c r="K74" s="240">
        <v>24.408999999999999</v>
      </c>
      <c r="L74" s="243">
        <f t="shared" si="16"/>
        <v>8.7180000000000035</v>
      </c>
      <c r="M74" s="97">
        <f t="shared" si="17"/>
        <v>280.49957662997463</v>
      </c>
      <c r="N74" s="75">
        <f t="shared" si="18"/>
        <v>224.14141414141415</v>
      </c>
      <c r="O74" s="141">
        <f t="shared" si="21"/>
        <v>56.358162488560481</v>
      </c>
      <c r="P74" s="117"/>
      <c r="Q74" s="3" t="s">
        <v>160</v>
      </c>
    </row>
    <row r="75" spans="1:17" s="13" customFormat="1" ht="15.75" x14ac:dyDescent="0.25">
      <c r="A75" s="101">
        <f t="shared" si="19"/>
        <v>7.8765299999999998</v>
      </c>
      <c r="B75" s="208" t="s">
        <v>42</v>
      </c>
      <c r="C75" s="209">
        <v>8.1250204000000004</v>
      </c>
      <c r="D75" s="227">
        <f>SUM(D76:D88)</f>
        <v>7.8765299999999998</v>
      </c>
      <c r="E75" s="241">
        <f t="shared" si="20"/>
        <v>96.941664294159807</v>
      </c>
      <c r="F75" s="231">
        <f>SUM(F76:F88)</f>
        <v>7.5060000000000002</v>
      </c>
      <c r="G75" s="98">
        <f t="shared" si="14"/>
        <v>0.37052999999999958</v>
      </c>
      <c r="H75" s="236">
        <v>213.56479999999999</v>
      </c>
      <c r="I75" s="132">
        <f>SUM(I76:I88)</f>
        <v>222.95</v>
      </c>
      <c r="J75" s="78">
        <f t="shared" si="15"/>
        <v>104.39454441930505</v>
      </c>
      <c r="K75" s="241">
        <f>SUM(K76:K88)</f>
        <v>207.042</v>
      </c>
      <c r="L75" s="247">
        <f t="shared" si="16"/>
        <v>15.907999999999987</v>
      </c>
      <c r="M75" s="71">
        <f t="shared" si="17"/>
        <v>283.05611735116861</v>
      </c>
      <c r="N75" s="73">
        <f t="shared" si="18"/>
        <v>275.83533173461228</v>
      </c>
      <c r="O75" s="98">
        <f t="shared" si="21"/>
        <v>7.2207856165563271</v>
      </c>
      <c r="P75" s="158"/>
      <c r="Q75" s="112" t="s">
        <v>160</v>
      </c>
    </row>
    <row r="76" spans="1:17" s="1" customFormat="1" ht="15.75" x14ac:dyDescent="0.2">
      <c r="A76" s="101">
        <f t="shared" si="19"/>
        <v>5.5E-2</v>
      </c>
      <c r="B76" s="210" t="s">
        <v>139</v>
      </c>
      <c r="C76" s="206">
        <v>5.9600199999999999E-2</v>
      </c>
      <c r="D76" s="165">
        <v>5.5E-2</v>
      </c>
      <c r="E76" s="240">
        <f t="shared" si="20"/>
        <v>92.281569524934483</v>
      </c>
      <c r="F76" s="230">
        <v>5.1999999999999998E-2</v>
      </c>
      <c r="G76" s="84">
        <f t="shared" si="14"/>
        <v>3.0000000000000027E-3</v>
      </c>
      <c r="H76" s="309">
        <v>0.5</v>
      </c>
      <c r="I76" s="131">
        <v>0.495</v>
      </c>
      <c r="J76" s="335">
        <f t="shared" si="15"/>
        <v>99</v>
      </c>
      <c r="K76" s="240">
        <v>0.40600000000000003</v>
      </c>
      <c r="L76" s="248">
        <f t="shared" si="16"/>
        <v>8.8999999999999968E-2</v>
      </c>
      <c r="M76" s="97">
        <f t="shared" si="17"/>
        <v>90</v>
      </c>
      <c r="N76" s="75">
        <f t="shared" si="18"/>
        <v>78.07692307692308</v>
      </c>
      <c r="O76" s="141">
        <f t="shared" si="21"/>
        <v>11.92307692307692</v>
      </c>
      <c r="P76" s="117"/>
      <c r="Q76" s="3" t="s">
        <v>160</v>
      </c>
    </row>
    <row r="77" spans="1:17" s="1" customFormat="1" ht="15.75" x14ac:dyDescent="0.2">
      <c r="A77" s="101">
        <f t="shared" si="19"/>
        <v>0.16600000000000001</v>
      </c>
      <c r="B77" s="210" t="s">
        <v>140</v>
      </c>
      <c r="C77" s="206">
        <v>0.16688999999999998</v>
      </c>
      <c r="D77" s="165">
        <v>0.16600000000000001</v>
      </c>
      <c r="E77" s="240">
        <f t="shared" si="20"/>
        <v>99.466714602432759</v>
      </c>
      <c r="F77" s="230">
        <v>0.14699999999999999</v>
      </c>
      <c r="G77" s="84">
        <f t="shared" si="14"/>
        <v>1.9000000000000017E-2</v>
      </c>
      <c r="H77" s="309">
        <v>1.6</v>
      </c>
      <c r="I77" s="131">
        <v>2.1589999999999998</v>
      </c>
      <c r="J77" s="335">
        <f t="shared" si="15"/>
        <v>134.93749999999997</v>
      </c>
      <c r="K77" s="240">
        <v>1.72</v>
      </c>
      <c r="L77" s="248">
        <f t="shared" si="16"/>
        <v>0.43899999999999983</v>
      </c>
      <c r="M77" s="97">
        <f t="shared" si="17"/>
        <v>130.06024096385539</v>
      </c>
      <c r="N77" s="75">
        <f t="shared" si="18"/>
        <v>117.00680272108843</v>
      </c>
      <c r="O77" s="141">
        <f t="shared" si="21"/>
        <v>13.053438242766958</v>
      </c>
      <c r="P77" s="117"/>
      <c r="Q77" s="3" t="s">
        <v>160</v>
      </c>
    </row>
    <row r="78" spans="1:17" s="1" customFormat="1" ht="15.75" x14ac:dyDescent="0.2">
      <c r="A78" s="101">
        <f t="shared" si="19"/>
        <v>0.41299999999999998</v>
      </c>
      <c r="B78" s="210" t="s">
        <v>141</v>
      </c>
      <c r="C78" s="206">
        <v>0.52681619999999996</v>
      </c>
      <c r="D78" s="165">
        <v>0.41299999999999998</v>
      </c>
      <c r="E78" s="240">
        <f t="shared" si="20"/>
        <v>78.395463161535275</v>
      </c>
      <c r="F78" s="230">
        <v>0.45100000000000001</v>
      </c>
      <c r="G78" s="83">
        <f t="shared" si="14"/>
        <v>-3.8000000000000034E-2</v>
      </c>
      <c r="H78" s="308">
        <v>7.3</v>
      </c>
      <c r="I78" s="131">
        <v>4.8259999999999996</v>
      </c>
      <c r="J78" s="338">
        <f t="shared" si="15"/>
        <v>66.109589041095887</v>
      </c>
      <c r="K78" s="240">
        <v>7.2969999999999997</v>
      </c>
      <c r="L78" s="243">
        <f t="shared" si="16"/>
        <v>-2.4710000000000001</v>
      </c>
      <c r="M78" s="97">
        <f t="shared" si="17"/>
        <v>116.85230024213075</v>
      </c>
      <c r="N78" s="75">
        <f t="shared" si="18"/>
        <v>161.79600886917962</v>
      </c>
      <c r="O78" s="141">
        <f t="shared" si="21"/>
        <v>-44.943708627048863</v>
      </c>
      <c r="P78" s="117"/>
      <c r="Q78" s="3" t="s">
        <v>160</v>
      </c>
    </row>
    <row r="79" spans="1:17" s="1" customFormat="1" ht="15.75" x14ac:dyDescent="0.2">
      <c r="A79" s="101">
        <f t="shared" si="19"/>
        <v>1.4179999999999999</v>
      </c>
      <c r="B79" s="210" t="s">
        <v>43</v>
      </c>
      <c r="C79" s="206">
        <v>1.41788</v>
      </c>
      <c r="D79" s="165">
        <v>1.4179999999999999</v>
      </c>
      <c r="E79" s="240">
        <f t="shared" si="20"/>
        <v>100.00846333963381</v>
      </c>
      <c r="F79" s="230">
        <v>1.1299999999999999</v>
      </c>
      <c r="G79" s="83">
        <f t="shared" si="14"/>
        <v>0.28800000000000003</v>
      </c>
      <c r="H79" s="308">
        <v>30</v>
      </c>
      <c r="I79" s="131">
        <v>38.646000000000001</v>
      </c>
      <c r="J79" s="338">
        <f t="shared" si="15"/>
        <v>128.82</v>
      </c>
      <c r="K79" s="240">
        <v>31</v>
      </c>
      <c r="L79" s="243">
        <f t="shared" si="16"/>
        <v>7.6460000000000008</v>
      </c>
      <c r="M79" s="97">
        <f t="shared" si="17"/>
        <v>272.53878702397748</v>
      </c>
      <c r="N79" s="75">
        <f t="shared" si="18"/>
        <v>274.33628318584073</v>
      </c>
      <c r="O79" s="141">
        <f t="shared" si="21"/>
        <v>-1.7974961618632506</v>
      </c>
      <c r="P79" s="117"/>
      <c r="Q79" s="3" t="s">
        <v>160</v>
      </c>
    </row>
    <row r="80" spans="1:17" s="1" customFormat="1" ht="15.75" x14ac:dyDescent="0.2">
      <c r="A80" s="101">
        <f t="shared" si="19"/>
        <v>1.091</v>
      </c>
      <c r="B80" s="210" t="s">
        <v>44</v>
      </c>
      <c r="C80" s="206">
        <v>1.1144940000000001</v>
      </c>
      <c r="D80" s="165">
        <v>1.091</v>
      </c>
      <c r="E80" s="240">
        <f t="shared" si="20"/>
        <v>97.891958144234053</v>
      </c>
      <c r="F80" s="230">
        <v>1.1080000000000001</v>
      </c>
      <c r="G80" s="83">
        <f t="shared" si="14"/>
        <v>-1.7000000000000126E-2</v>
      </c>
      <c r="H80" s="308">
        <v>28.660800000000002</v>
      </c>
      <c r="I80" s="131">
        <v>24.143999999999998</v>
      </c>
      <c r="J80" s="338">
        <f t="shared" si="15"/>
        <v>84.240495729358557</v>
      </c>
      <c r="K80" s="240">
        <v>23.494</v>
      </c>
      <c r="L80" s="243">
        <f t="shared" si="16"/>
        <v>0.64999999999999858</v>
      </c>
      <c r="M80" s="97">
        <f t="shared" si="17"/>
        <v>221.30155820348304</v>
      </c>
      <c r="N80" s="75">
        <f t="shared" si="18"/>
        <v>212.03971119133573</v>
      </c>
      <c r="O80" s="141">
        <f t="shared" si="21"/>
        <v>9.2618470121473138</v>
      </c>
      <c r="P80" s="117"/>
      <c r="Q80" s="3" t="s">
        <v>160</v>
      </c>
    </row>
    <row r="81" spans="1:17" s="1" customFormat="1" ht="15" hidden="1" customHeight="1" x14ac:dyDescent="0.2">
      <c r="A81" s="101" t="str">
        <f t="shared" si="19"/>
        <v>x</v>
      </c>
      <c r="B81" s="210" t="s">
        <v>136</v>
      </c>
      <c r="C81" s="206">
        <v>0</v>
      </c>
      <c r="D81" s="165" t="s">
        <v>136</v>
      </c>
      <c r="E81" s="240">
        <f t="shared" si="20"/>
        <v>0</v>
      </c>
      <c r="F81" s="230" t="s">
        <v>136</v>
      </c>
      <c r="G81" s="83" t="str">
        <f t="shared" si="14"/>
        <v/>
      </c>
      <c r="H81" s="308"/>
      <c r="I81" s="131" t="s">
        <v>136</v>
      </c>
      <c r="J81" s="338" t="str">
        <f t="shared" si="15"/>
        <v/>
      </c>
      <c r="K81" s="240" t="s">
        <v>136</v>
      </c>
      <c r="L81" s="243" t="str">
        <f t="shared" si="16"/>
        <v/>
      </c>
      <c r="M81" s="97" t="str">
        <f t="shared" si="17"/>
        <v/>
      </c>
      <c r="N81" s="75" t="str">
        <f t="shared" si="18"/>
        <v/>
      </c>
      <c r="O81" s="141">
        <f t="shared" si="21"/>
        <v>0</v>
      </c>
      <c r="P81" s="117"/>
      <c r="Q81" s="3" t="s">
        <v>160</v>
      </c>
    </row>
    <row r="82" spans="1:17" s="1" customFormat="1" ht="15" hidden="1" customHeight="1" x14ac:dyDescent="0.2">
      <c r="A82" s="101" t="str">
        <f t="shared" si="19"/>
        <v>x</v>
      </c>
      <c r="B82" s="210" t="s">
        <v>136</v>
      </c>
      <c r="C82" s="206">
        <v>0</v>
      </c>
      <c r="D82" s="165" t="s">
        <v>136</v>
      </c>
      <c r="E82" s="240">
        <f t="shared" si="20"/>
        <v>0</v>
      </c>
      <c r="F82" s="230" t="s">
        <v>136</v>
      </c>
      <c r="G82" s="83" t="str">
        <f t="shared" si="14"/>
        <v/>
      </c>
      <c r="H82" s="308"/>
      <c r="I82" s="131" t="s">
        <v>136</v>
      </c>
      <c r="J82" s="338" t="str">
        <f t="shared" si="15"/>
        <v/>
      </c>
      <c r="K82" s="240" t="s">
        <v>136</v>
      </c>
      <c r="L82" s="243" t="str">
        <f t="shared" si="16"/>
        <v/>
      </c>
      <c r="M82" s="97" t="str">
        <f t="shared" si="17"/>
        <v/>
      </c>
      <c r="N82" s="75" t="str">
        <f t="shared" si="18"/>
        <v/>
      </c>
      <c r="O82" s="141">
        <f t="shared" si="21"/>
        <v>0</v>
      </c>
      <c r="P82" s="117"/>
      <c r="Q82" s="3" t="s">
        <v>160</v>
      </c>
    </row>
    <row r="83" spans="1:17" s="1" customFormat="1" ht="15.75" x14ac:dyDescent="0.2">
      <c r="A83" s="101">
        <f t="shared" si="19"/>
        <v>0.872</v>
      </c>
      <c r="B83" s="210" t="s">
        <v>45</v>
      </c>
      <c r="C83" s="206">
        <v>0.89700000000000002</v>
      </c>
      <c r="D83" s="165">
        <v>0.872</v>
      </c>
      <c r="E83" s="240">
        <f t="shared" si="20"/>
        <v>97.212931995540686</v>
      </c>
      <c r="F83" s="230">
        <v>0.82399999999999995</v>
      </c>
      <c r="G83" s="83">
        <f t="shared" si="14"/>
        <v>4.8000000000000043E-2</v>
      </c>
      <c r="H83" s="308">
        <v>26.6</v>
      </c>
      <c r="I83" s="131">
        <v>29.061</v>
      </c>
      <c r="J83" s="338">
        <f t="shared" si="15"/>
        <v>109.25187969924812</v>
      </c>
      <c r="K83" s="240">
        <v>25.876000000000001</v>
      </c>
      <c r="L83" s="243">
        <f t="shared" si="16"/>
        <v>3.1849999999999987</v>
      </c>
      <c r="M83" s="97">
        <f t="shared" si="17"/>
        <v>333.26834862385317</v>
      </c>
      <c r="N83" s="75">
        <f t="shared" si="18"/>
        <v>314.02912621359229</v>
      </c>
      <c r="O83" s="141">
        <f t="shared" si="21"/>
        <v>19.239222410260879</v>
      </c>
      <c r="P83" s="117"/>
      <c r="Q83" s="3" t="s">
        <v>160</v>
      </c>
    </row>
    <row r="84" spans="1:17" s="1" customFormat="1" ht="15" hidden="1" customHeight="1" x14ac:dyDescent="0.2">
      <c r="A84" s="101" t="str">
        <f t="shared" si="19"/>
        <v>x</v>
      </c>
      <c r="B84" s="210" t="s">
        <v>136</v>
      </c>
      <c r="C84" s="206">
        <v>0</v>
      </c>
      <c r="D84" s="165" t="s">
        <v>136</v>
      </c>
      <c r="E84" s="240">
        <f t="shared" si="20"/>
        <v>0</v>
      </c>
      <c r="F84" s="230" t="s">
        <v>136</v>
      </c>
      <c r="G84" s="83" t="str">
        <f t="shared" si="14"/>
        <v/>
      </c>
      <c r="H84" s="308"/>
      <c r="I84" s="131" t="s">
        <v>136</v>
      </c>
      <c r="J84" s="338" t="str">
        <f t="shared" si="15"/>
        <v/>
      </c>
      <c r="K84" s="240" t="s">
        <v>136</v>
      </c>
      <c r="L84" s="243" t="str">
        <f t="shared" si="16"/>
        <v/>
      </c>
      <c r="M84" s="97" t="str">
        <f t="shared" si="17"/>
        <v/>
      </c>
      <c r="N84" s="75" t="str">
        <f t="shared" si="18"/>
        <v/>
      </c>
      <c r="O84" s="141">
        <f t="shared" si="21"/>
        <v>0</v>
      </c>
      <c r="P84" s="117"/>
      <c r="Q84" s="3" t="s">
        <v>160</v>
      </c>
    </row>
    <row r="85" spans="1:17" s="1" customFormat="1" ht="15.75" x14ac:dyDescent="0.2">
      <c r="A85" s="101">
        <f t="shared" si="19"/>
        <v>1.016</v>
      </c>
      <c r="B85" s="210" t="s">
        <v>46</v>
      </c>
      <c r="C85" s="206">
        <v>1.0446</v>
      </c>
      <c r="D85" s="165">
        <v>1.016</v>
      </c>
      <c r="E85" s="240">
        <f t="shared" si="20"/>
        <v>97.26210989852575</v>
      </c>
      <c r="F85" s="230">
        <v>0.91800000000000004</v>
      </c>
      <c r="G85" s="83">
        <f t="shared" si="14"/>
        <v>9.7999999999999976E-2</v>
      </c>
      <c r="H85" s="308">
        <v>29.704000000000001</v>
      </c>
      <c r="I85" s="131">
        <v>31.052</v>
      </c>
      <c r="J85" s="338">
        <f t="shared" si="15"/>
        <v>104.53810934554268</v>
      </c>
      <c r="K85" s="240">
        <v>24.82</v>
      </c>
      <c r="L85" s="243">
        <f t="shared" si="16"/>
        <v>6.2319999999999993</v>
      </c>
      <c r="M85" s="97">
        <f t="shared" si="17"/>
        <v>305.62992125984249</v>
      </c>
      <c r="N85" s="75">
        <f t="shared" si="18"/>
        <v>270.37037037037032</v>
      </c>
      <c r="O85" s="141">
        <f t="shared" si="21"/>
        <v>35.259550889472166</v>
      </c>
      <c r="P85" s="117"/>
      <c r="Q85" s="3" t="s">
        <v>160</v>
      </c>
    </row>
    <row r="86" spans="1:17" s="1" customFormat="1" ht="15.75" x14ac:dyDescent="0.2">
      <c r="A86" s="101">
        <f t="shared" si="19"/>
        <v>0.69152999999999998</v>
      </c>
      <c r="B86" s="210" t="s">
        <v>47</v>
      </c>
      <c r="C86" s="206">
        <v>0.69152999999999998</v>
      </c>
      <c r="D86" s="165">
        <v>0.69152999999999998</v>
      </c>
      <c r="E86" s="240">
        <f t="shared" si="20"/>
        <v>100</v>
      </c>
      <c r="F86" s="230">
        <v>0.71</v>
      </c>
      <c r="G86" s="83">
        <f t="shared" si="14"/>
        <v>-1.8469999999999986E-2</v>
      </c>
      <c r="H86" s="308">
        <v>24</v>
      </c>
      <c r="I86" s="131">
        <v>26.169</v>
      </c>
      <c r="J86" s="338">
        <f t="shared" si="15"/>
        <v>109.03750000000001</v>
      </c>
      <c r="K86" s="240">
        <v>25.138999999999999</v>
      </c>
      <c r="L86" s="243">
        <f t="shared" si="16"/>
        <v>1.0300000000000011</v>
      </c>
      <c r="M86" s="97">
        <f t="shared" si="17"/>
        <v>378.4217604442324</v>
      </c>
      <c r="N86" s="75">
        <f t="shared" si="18"/>
        <v>354.07042253521126</v>
      </c>
      <c r="O86" s="141">
        <f t="shared" si="21"/>
        <v>24.35133790902114</v>
      </c>
      <c r="P86" s="117"/>
      <c r="Q86" s="3" t="s">
        <v>160</v>
      </c>
    </row>
    <row r="87" spans="1:17" s="1" customFormat="1" ht="15.75" x14ac:dyDescent="0.2">
      <c r="A87" s="101">
        <f t="shared" si="19"/>
        <v>1.63</v>
      </c>
      <c r="B87" s="210" t="s">
        <v>48</v>
      </c>
      <c r="C87" s="206">
        <v>1.6412</v>
      </c>
      <c r="D87" s="165">
        <v>1.63</v>
      </c>
      <c r="E87" s="240">
        <f t="shared" si="20"/>
        <v>99.317572507921028</v>
      </c>
      <c r="F87" s="230">
        <v>1.633</v>
      </c>
      <c r="G87" s="83">
        <f t="shared" si="14"/>
        <v>-3.0000000000001137E-3</v>
      </c>
      <c r="H87" s="308">
        <v>48.5</v>
      </c>
      <c r="I87" s="131">
        <v>48.5</v>
      </c>
      <c r="J87" s="338">
        <f t="shared" si="15"/>
        <v>100</v>
      </c>
      <c r="K87" s="240">
        <v>49.84</v>
      </c>
      <c r="L87" s="243">
        <f t="shared" si="16"/>
        <v>-1.3400000000000034</v>
      </c>
      <c r="M87" s="97">
        <f t="shared" si="17"/>
        <v>297.54601226993867</v>
      </c>
      <c r="N87" s="75">
        <f t="shared" si="18"/>
        <v>305.20514390691977</v>
      </c>
      <c r="O87" s="141">
        <f t="shared" si="21"/>
        <v>-7.6591316369811011</v>
      </c>
      <c r="P87" s="117"/>
      <c r="Q87" s="3" t="s">
        <v>160</v>
      </c>
    </row>
    <row r="88" spans="1:17" s="1" customFormat="1" ht="15.75" x14ac:dyDescent="0.2">
      <c r="A88" s="101">
        <f t="shared" si="19"/>
        <v>0.52400000000000002</v>
      </c>
      <c r="B88" s="205" t="s">
        <v>49</v>
      </c>
      <c r="C88" s="206">
        <v>0.56501000000000001</v>
      </c>
      <c r="D88" s="165">
        <v>0.52400000000000002</v>
      </c>
      <c r="E88" s="240">
        <f t="shared" si="20"/>
        <v>92.741721385462199</v>
      </c>
      <c r="F88" s="230">
        <v>0.53300000000000003</v>
      </c>
      <c r="G88" s="83">
        <f t="shared" si="14"/>
        <v>-9.000000000000008E-3</v>
      </c>
      <c r="H88" s="308">
        <v>16.7</v>
      </c>
      <c r="I88" s="131">
        <v>17.898</v>
      </c>
      <c r="J88" s="338">
        <f t="shared" si="15"/>
        <v>107.17365269461079</v>
      </c>
      <c r="K88" s="240">
        <v>17.45</v>
      </c>
      <c r="L88" s="243">
        <f t="shared" si="16"/>
        <v>0.4480000000000004</v>
      </c>
      <c r="M88" s="95">
        <f t="shared" si="17"/>
        <v>341.56488549618314</v>
      </c>
      <c r="N88" s="75">
        <f t="shared" si="18"/>
        <v>327.39212007504693</v>
      </c>
      <c r="O88" s="141">
        <f t="shared" si="21"/>
        <v>14.172765421136205</v>
      </c>
      <c r="P88" s="117"/>
      <c r="Q88" s="3" t="s">
        <v>160</v>
      </c>
    </row>
    <row r="89" spans="1:17" s="13" customFormat="1" ht="15.75" x14ac:dyDescent="0.25">
      <c r="A89" s="101">
        <f t="shared" si="19"/>
        <v>4.8143034000000009</v>
      </c>
      <c r="B89" s="208" t="s">
        <v>50</v>
      </c>
      <c r="C89" s="209">
        <v>5.2589111000000006</v>
      </c>
      <c r="D89" s="227">
        <f>SUM(D90:D101)</f>
        <v>4.8143034000000009</v>
      </c>
      <c r="E89" s="241">
        <f t="shared" si="20"/>
        <v>91.545631946506958</v>
      </c>
      <c r="F89" s="231">
        <f>SUM(F90:F101)</f>
        <v>4.785000000000001</v>
      </c>
      <c r="G89" s="98">
        <f t="shared" si="14"/>
        <v>2.9303399999999868E-2</v>
      </c>
      <c r="H89" s="236">
        <v>124.86500000000001</v>
      </c>
      <c r="I89" s="132">
        <f>SUM(I90:I101)</f>
        <v>114.277</v>
      </c>
      <c r="J89" s="78">
        <f t="shared" si="15"/>
        <v>91.520442077443633</v>
      </c>
      <c r="K89" s="78">
        <f>SUM(K90:K101)</f>
        <v>107.69200000000001</v>
      </c>
      <c r="L89" s="232">
        <f t="shared" si="16"/>
        <v>6.5849999999999937</v>
      </c>
      <c r="M89" s="71">
        <f t="shared" si="17"/>
        <v>237.36975114613671</v>
      </c>
      <c r="N89" s="73">
        <f t="shared" si="18"/>
        <v>225.06165099268543</v>
      </c>
      <c r="O89" s="98">
        <f t="shared" si="21"/>
        <v>12.308100153451278</v>
      </c>
      <c r="P89" s="158"/>
      <c r="Q89" s="112" t="s">
        <v>160</v>
      </c>
    </row>
    <row r="90" spans="1:17" s="1" customFormat="1" ht="15.75" x14ac:dyDescent="0.2">
      <c r="A90" s="101">
        <f t="shared" si="19"/>
        <v>0.48761340000000003</v>
      </c>
      <c r="B90" s="210" t="s">
        <v>97</v>
      </c>
      <c r="C90" s="206">
        <v>0.48761340000000003</v>
      </c>
      <c r="D90" s="165">
        <v>0.48761340000000003</v>
      </c>
      <c r="E90" s="240">
        <f t="shared" si="20"/>
        <v>100</v>
      </c>
      <c r="F90" s="230">
        <v>0.41199999999999998</v>
      </c>
      <c r="G90" s="84">
        <f t="shared" si="14"/>
        <v>7.5613400000000053E-2</v>
      </c>
      <c r="H90" s="309">
        <v>12.28</v>
      </c>
      <c r="I90" s="131">
        <v>16.100000000000001</v>
      </c>
      <c r="J90" s="335">
        <f t="shared" si="15"/>
        <v>131.10749185667754</v>
      </c>
      <c r="K90" s="240">
        <v>15.108000000000001</v>
      </c>
      <c r="L90" s="248">
        <f t="shared" si="16"/>
        <v>0.99200000000000088</v>
      </c>
      <c r="M90" s="97">
        <f t="shared" si="17"/>
        <v>330.17960540050785</v>
      </c>
      <c r="N90" s="75">
        <f t="shared" si="18"/>
        <v>366.69902912621359</v>
      </c>
      <c r="O90" s="141">
        <f t="shared" si="21"/>
        <v>-36.519423725705735</v>
      </c>
      <c r="P90" s="117"/>
      <c r="Q90" s="3" t="s">
        <v>160</v>
      </c>
    </row>
    <row r="91" spans="1:17" s="1" customFormat="1" ht="15.75" x14ac:dyDescent="0.2">
      <c r="A91" s="101">
        <f t="shared" si="19"/>
        <v>0.63100000000000001</v>
      </c>
      <c r="B91" s="210" t="s">
        <v>98</v>
      </c>
      <c r="C91" s="206">
        <v>0.63097999999999999</v>
      </c>
      <c r="D91" s="165">
        <v>0.63100000000000001</v>
      </c>
      <c r="E91" s="240">
        <f t="shared" si="20"/>
        <v>100.00316967257284</v>
      </c>
      <c r="F91" s="230">
        <v>0.53600000000000003</v>
      </c>
      <c r="G91" s="83">
        <f t="shared" si="14"/>
        <v>9.4999999999999973E-2</v>
      </c>
      <c r="H91" s="308">
        <v>15.445</v>
      </c>
      <c r="I91" s="131">
        <v>9.4260000000000002</v>
      </c>
      <c r="J91" s="338">
        <f t="shared" si="15"/>
        <v>61.029459371965032</v>
      </c>
      <c r="K91" s="240">
        <v>9.5660000000000007</v>
      </c>
      <c r="L91" s="243">
        <f t="shared" si="16"/>
        <v>-0.14000000000000057</v>
      </c>
      <c r="M91" s="97">
        <f t="shared" si="17"/>
        <v>149.38193343898573</v>
      </c>
      <c r="N91" s="75">
        <f t="shared" si="18"/>
        <v>178.47014925373134</v>
      </c>
      <c r="O91" s="141">
        <f t="shared" si="21"/>
        <v>-29.08821581474561</v>
      </c>
      <c r="P91" s="117"/>
      <c r="Q91" s="3" t="s">
        <v>160</v>
      </c>
    </row>
    <row r="92" spans="1:17" s="1" customFormat="1" ht="15.75" x14ac:dyDescent="0.2">
      <c r="A92" s="101">
        <f t="shared" si="19"/>
        <v>0.105</v>
      </c>
      <c r="B92" s="210" t="s">
        <v>61</v>
      </c>
      <c r="C92" s="206">
        <v>0.14951999999999999</v>
      </c>
      <c r="D92" s="165">
        <v>0.105</v>
      </c>
      <c r="E92" s="240">
        <f t="shared" si="20"/>
        <v>70.224719101123597</v>
      </c>
      <c r="F92" s="230">
        <v>0.128</v>
      </c>
      <c r="G92" s="83">
        <f t="shared" si="14"/>
        <v>-2.3000000000000007E-2</v>
      </c>
      <c r="H92" s="308">
        <v>3.56</v>
      </c>
      <c r="I92" s="131">
        <v>2.2559999999999998</v>
      </c>
      <c r="J92" s="338">
        <f t="shared" si="15"/>
        <v>63.370786516853926</v>
      </c>
      <c r="K92" s="240">
        <v>2.609</v>
      </c>
      <c r="L92" s="243">
        <f t="shared" si="16"/>
        <v>-0.3530000000000002</v>
      </c>
      <c r="M92" s="97">
        <f t="shared" si="17"/>
        <v>214.85714285714283</v>
      </c>
      <c r="N92" s="75">
        <f t="shared" si="18"/>
        <v>203.828125</v>
      </c>
      <c r="O92" s="141">
        <f t="shared" si="21"/>
        <v>11.029017857142833</v>
      </c>
      <c r="P92" s="117"/>
      <c r="Q92" s="3" t="s">
        <v>160</v>
      </c>
    </row>
    <row r="93" spans="1:17" s="1" customFormat="1" ht="15" hidden="1" customHeight="1" x14ac:dyDescent="0.2">
      <c r="A93" s="101" t="str">
        <f t="shared" si="19"/>
        <v>x</v>
      </c>
      <c r="B93" s="210" t="s">
        <v>136</v>
      </c>
      <c r="C93" s="206">
        <v>0</v>
      </c>
      <c r="D93" s="165" t="s">
        <v>136</v>
      </c>
      <c r="E93" s="240">
        <f t="shared" si="20"/>
        <v>0</v>
      </c>
      <c r="F93" s="230" t="s">
        <v>136</v>
      </c>
      <c r="G93" s="84" t="str">
        <f t="shared" si="14"/>
        <v/>
      </c>
      <c r="H93" s="309"/>
      <c r="I93" s="131" t="s">
        <v>136</v>
      </c>
      <c r="J93" s="335" t="str">
        <f t="shared" si="15"/>
        <v/>
      </c>
      <c r="K93" s="240" t="s">
        <v>136</v>
      </c>
      <c r="L93" s="248" t="str">
        <f t="shared" si="16"/>
        <v/>
      </c>
      <c r="M93" s="97" t="str">
        <f t="shared" si="17"/>
        <v/>
      </c>
      <c r="N93" s="75" t="str">
        <f t="shared" si="18"/>
        <v/>
      </c>
      <c r="O93" s="141">
        <f t="shared" si="21"/>
        <v>0</v>
      </c>
      <c r="P93" s="117"/>
      <c r="Q93" s="3" t="s">
        <v>160</v>
      </c>
    </row>
    <row r="94" spans="1:17" s="1" customFormat="1" ht="15.75" x14ac:dyDescent="0.2">
      <c r="A94" s="101">
        <f t="shared" si="19"/>
        <v>1.8160000000000001</v>
      </c>
      <c r="B94" s="210" t="s">
        <v>51</v>
      </c>
      <c r="C94" s="206">
        <v>2.0633656999999999</v>
      </c>
      <c r="D94" s="165">
        <v>1.8160000000000001</v>
      </c>
      <c r="E94" s="240">
        <f t="shared" si="20"/>
        <v>88.011543469972395</v>
      </c>
      <c r="F94" s="230">
        <v>1.978</v>
      </c>
      <c r="G94" s="83">
        <f t="shared" si="14"/>
        <v>-0.16199999999999992</v>
      </c>
      <c r="H94" s="298">
        <v>39</v>
      </c>
      <c r="I94" s="131">
        <v>39.457999999999998</v>
      </c>
      <c r="J94" s="338">
        <f t="shared" si="15"/>
        <v>101.17435897435898</v>
      </c>
      <c r="K94" s="240">
        <v>38.823</v>
      </c>
      <c r="L94" s="243">
        <f t="shared" si="16"/>
        <v>0.63499999999999801</v>
      </c>
      <c r="M94" s="97">
        <f t="shared" si="17"/>
        <v>217.27973568281936</v>
      </c>
      <c r="N94" s="75">
        <f t="shared" si="18"/>
        <v>196.27401415571285</v>
      </c>
      <c r="O94" s="141">
        <f t="shared" si="21"/>
        <v>21.005721527106516</v>
      </c>
      <c r="P94" s="117"/>
      <c r="Q94" s="3" t="s">
        <v>160</v>
      </c>
    </row>
    <row r="95" spans="1:17" s="1" customFormat="1" ht="15.75" x14ac:dyDescent="0.2">
      <c r="A95" s="101">
        <f t="shared" si="19"/>
        <v>0.51300000000000001</v>
      </c>
      <c r="B95" s="210" t="s">
        <v>52</v>
      </c>
      <c r="C95" s="206">
        <v>0.52215999999999996</v>
      </c>
      <c r="D95" s="165">
        <v>0.51300000000000001</v>
      </c>
      <c r="E95" s="240">
        <f t="shared" si="20"/>
        <v>98.245748429600127</v>
      </c>
      <c r="F95" s="230">
        <v>0.54200000000000004</v>
      </c>
      <c r="G95" s="83">
        <f t="shared" si="14"/>
        <v>-2.9000000000000026E-2</v>
      </c>
      <c r="H95" s="308">
        <v>12</v>
      </c>
      <c r="I95" s="131">
        <v>6.0540000000000003</v>
      </c>
      <c r="J95" s="338">
        <f t="shared" si="15"/>
        <v>50.45</v>
      </c>
      <c r="K95" s="240">
        <v>5.6909999999999998</v>
      </c>
      <c r="L95" s="243">
        <f t="shared" si="16"/>
        <v>0.36300000000000043</v>
      </c>
      <c r="M95" s="97">
        <f t="shared" si="17"/>
        <v>118.01169590643275</v>
      </c>
      <c r="N95" s="75">
        <f t="shared" si="18"/>
        <v>104.99999999999999</v>
      </c>
      <c r="O95" s="141">
        <f t="shared" si="21"/>
        <v>13.011695906432763</v>
      </c>
      <c r="P95" s="117"/>
      <c r="Q95" s="3" t="s">
        <v>160</v>
      </c>
    </row>
    <row r="96" spans="1:17" s="1" customFormat="1" ht="15.75" x14ac:dyDescent="0.2">
      <c r="A96" s="101">
        <f t="shared" si="19"/>
        <v>0.39900000000000002</v>
      </c>
      <c r="B96" s="210" t="s">
        <v>53</v>
      </c>
      <c r="C96" s="206">
        <v>0.42320999999999998</v>
      </c>
      <c r="D96" s="165">
        <v>0.39900000000000002</v>
      </c>
      <c r="E96" s="240">
        <f t="shared" si="20"/>
        <v>94.279435741121446</v>
      </c>
      <c r="F96" s="230">
        <v>0.26200000000000001</v>
      </c>
      <c r="G96" s="83">
        <f t="shared" si="14"/>
        <v>0.13700000000000001</v>
      </c>
      <c r="H96" s="308">
        <v>9.4</v>
      </c>
      <c r="I96" s="131">
        <v>8.9429999999999996</v>
      </c>
      <c r="J96" s="338">
        <f t="shared" si="15"/>
        <v>95.138297872340416</v>
      </c>
      <c r="K96" s="240">
        <v>5.1449999999999996</v>
      </c>
      <c r="L96" s="243">
        <f t="shared" si="16"/>
        <v>3.798</v>
      </c>
      <c r="M96" s="97">
        <f t="shared" si="17"/>
        <v>224.13533834586462</v>
      </c>
      <c r="N96" s="75">
        <f t="shared" si="18"/>
        <v>196.37404580152668</v>
      </c>
      <c r="O96" s="141">
        <f t="shared" si="21"/>
        <v>27.761292544337948</v>
      </c>
      <c r="P96" s="117"/>
      <c r="Q96" s="3" t="s">
        <v>160</v>
      </c>
    </row>
    <row r="97" spans="1:17" s="1" customFormat="1" ht="15" customHeight="1" x14ac:dyDescent="0.2">
      <c r="A97" s="101">
        <f t="shared" si="19"/>
        <v>0.2</v>
      </c>
      <c r="B97" s="210" t="s">
        <v>82</v>
      </c>
      <c r="C97" s="206">
        <v>0.25474200000000002</v>
      </c>
      <c r="D97" s="165">
        <v>0.2</v>
      </c>
      <c r="E97" s="240">
        <f t="shared" si="20"/>
        <v>78.510807012585275</v>
      </c>
      <c r="F97" s="230">
        <v>0.27900000000000003</v>
      </c>
      <c r="G97" s="83">
        <f t="shared" si="14"/>
        <v>-7.9000000000000015E-2</v>
      </c>
      <c r="H97" s="308">
        <v>7.9</v>
      </c>
      <c r="I97" s="131">
        <v>7</v>
      </c>
      <c r="J97" s="338">
        <f t="shared" si="15"/>
        <v>88.60759493670885</v>
      </c>
      <c r="K97" s="240">
        <v>7.6639999999999997</v>
      </c>
      <c r="L97" s="243">
        <f t="shared" si="16"/>
        <v>-0.6639999999999997</v>
      </c>
      <c r="M97" s="97">
        <f t="shared" si="17"/>
        <v>350</v>
      </c>
      <c r="N97" s="75">
        <f t="shared" si="18"/>
        <v>274.69534050179209</v>
      </c>
      <c r="O97" s="141">
        <f t="shared" si="21"/>
        <v>75.304659498207911</v>
      </c>
      <c r="P97" s="117"/>
      <c r="Q97" s="3" t="s">
        <v>160</v>
      </c>
    </row>
    <row r="98" spans="1:17" s="1" customFormat="1" ht="15" hidden="1" customHeight="1" x14ac:dyDescent="0.2">
      <c r="A98" s="101" t="str">
        <f t="shared" si="19"/>
        <v>x</v>
      </c>
      <c r="B98" s="210" t="s">
        <v>154</v>
      </c>
      <c r="C98" s="206">
        <v>0</v>
      </c>
      <c r="D98" s="165" t="s">
        <v>136</v>
      </c>
      <c r="E98" s="240">
        <f t="shared" si="20"/>
        <v>0</v>
      </c>
      <c r="F98" s="230" t="s">
        <v>136</v>
      </c>
      <c r="G98" s="83" t="str">
        <f t="shared" si="14"/>
        <v/>
      </c>
      <c r="H98" s="308"/>
      <c r="I98" s="131" t="s">
        <v>136</v>
      </c>
      <c r="J98" s="338" t="str">
        <f t="shared" si="15"/>
        <v/>
      </c>
      <c r="K98" s="240" t="s">
        <v>136</v>
      </c>
      <c r="L98" s="243" t="str">
        <f t="shared" si="16"/>
        <v/>
      </c>
      <c r="M98" s="92" t="str">
        <f t="shared" si="17"/>
        <v/>
      </c>
      <c r="N98" s="75" t="str">
        <f t="shared" si="18"/>
        <v/>
      </c>
      <c r="O98" s="141">
        <f t="shared" si="21"/>
        <v>0</v>
      </c>
      <c r="P98" s="117"/>
      <c r="Q98" s="3" t="s">
        <v>160</v>
      </c>
    </row>
    <row r="99" spans="1:17" s="1" customFormat="1" ht="15.75" hidden="1" x14ac:dyDescent="0.2">
      <c r="A99" s="101" t="str">
        <f t="shared" si="19"/>
        <v>x</v>
      </c>
      <c r="B99" s="210" t="s">
        <v>55</v>
      </c>
      <c r="C99" s="206">
        <v>5.9799999999999999E-2</v>
      </c>
      <c r="D99" s="165">
        <v>0</v>
      </c>
      <c r="E99" s="240">
        <f t="shared" si="20"/>
        <v>0</v>
      </c>
      <c r="F99" s="230">
        <v>6.6000000000000003E-2</v>
      </c>
      <c r="G99" s="83">
        <f t="shared" si="14"/>
        <v>-6.6000000000000003E-2</v>
      </c>
      <c r="H99" s="308">
        <v>2.38</v>
      </c>
      <c r="I99" s="131">
        <v>0</v>
      </c>
      <c r="J99" s="338">
        <f t="shared" si="15"/>
        <v>0</v>
      </c>
      <c r="K99" s="240">
        <v>2.2000000000000002</v>
      </c>
      <c r="L99" s="243">
        <f t="shared" si="16"/>
        <v>-2.2000000000000002</v>
      </c>
      <c r="M99" s="92" t="str">
        <f t="shared" si="17"/>
        <v/>
      </c>
      <c r="N99" s="75">
        <f t="shared" si="18"/>
        <v>333.33333333333337</v>
      </c>
      <c r="O99" s="141">
        <f t="shared" si="21"/>
        <v>0</v>
      </c>
      <c r="P99" s="117"/>
      <c r="Q99" s="3" t="s">
        <v>160</v>
      </c>
    </row>
    <row r="100" spans="1:17" s="1" customFormat="1" ht="15" customHeight="1" x14ac:dyDescent="0.2">
      <c r="A100" s="101">
        <f t="shared" si="19"/>
        <v>0.62569000000000008</v>
      </c>
      <c r="B100" s="210" t="s">
        <v>56</v>
      </c>
      <c r="C100" s="206">
        <v>0.62569000000000008</v>
      </c>
      <c r="D100" s="165">
        <v>0.62569000000000008</v>
      </c>
      <c r="E100" s="240">
        <f t="shared" si="20"/>
        <v>100</v>
      </c>
      <c r="F100" s="230">
        <v>0.53300000000000003</v>
      </c>
      <c r="G100" s="83">
        <f t="shared" si="14"/>
        <v>9.269000000000005E-2</v>
      </c>
      <c r="H100" s="308">
        <v>22.4</v>
      </c>
      <c r="I100" s="131">
        <v>24.347999999999999</v>
      </c>
      <c r="J100" s="338">
        <f t="shared" si="15"/>
        <v>108.69642857142858</v>
      </c>
      <c r="K100" s="240">
        <v>20.332000000000001</v>
      </c>
      <c r="L100" s="243">
        <f t="shared" si="16"/>
        <v>4.0159999999999982</v>
      </c>
      <c r="M100" s="92">
        <f t="shared" si="17"/>
        <v>389.13839121609732</v>
      </c>
      <c r="N100" s="75">
        <f t="shared" si="18"/>
        <v>381.46341463414637</v>
      </c>
      <c r="O100" s="141">
        <f t="shared" si="21"/>
        <v>7.6749765819509435</v>
      </c>
      <c r="P100" s="117"/>
      <c r="Q100" s="3" t="s">
        <v>160</v>
      </c>
    </row>
    <row r="101" spans="1:17" s="1" customFormat="1" ht="15.75" x14ac:dyDescent="0.2">
      <c r="A101" s="101">
        <f t="shared" si="19"/>
        <v>3.6999999999999998E-2</v>
      </c>
      <c r="B101" s="213" t="s">
        <v>99</v>
      </c>
      <c r="C101" s="193">
        <v>4.1700000000000001E-2</v>
      </c>
      <c r="D101" s="155">
        <v>3.6999999999999998E-2</v>
      </c>
      <c r="E101" s="266">
        <f t="shared" si="20"/>
        <v>88.729016786570739</v>
      </c>
      <c r="F101" s="238">
        <v>4.9000000000000002E-2</v>
      </c>
      <c r="G101" s="91">
        <f t="shared" si="14"/>
        <v>-1.2000000000000004E-2</v>
      </c>
      <c r="H101" s="316">
        <v>0.5</v>
      </c>
      <c r="I101" s="133">
        <v>0.69199999999999995</v>
      </c>
      <c r="J101" s="348">
        <f t="shared" ref="J101" si="22">IFERROR(I101/H101*100,"")</f>
        <v>138.39999999999998</v>
      </c>
      <c r="K101" s="266">
        <v>0.55400000000000005</v>
      </c>
      <c r="L101" s="246">
        <f t="shared" ref="L101" si="23">IFERROR(I101-K101,"")</f>
        <v>0.1379999999999999</v>
      </c>
      <c r="M101" s="122">
        <f t="shared" si="17"/>
        <v>187.02702702702703</v>
      </c>
      <c r="N101" s="80">
        <f t="shared" si="18"/>
        <v>113.06122448979592</v>
      </c>
      <c r="O101" s="145">
        <f t="shared" si="21"/>
        <v>73.965802537231113</v>
      </c>
      <c r="P101" s="117"/>
      <c r="Q101" s="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  <pageSetUpPr fitToPage="1"/>
  </sheetPr>
  <dimension ref="A1:P101"/>
  <sheetViews>
    <sheetView showGridLines="0" showZeros="0" topLeftCell="B1" zoomScaleNormal="100" workbookViewId="0">
      <selection activeCell="B2" sqref="B2:G2"/>
    </sheetView>
  </sheetViews>
  <sheetFormatPr defaultColWidth="9.140625" defaultRowHeight="15" x14ac:dyDescent="0.2"/>
  <cols>
    <col min="1" max="1" width="9.140625" style="38" hidden="1" customWidth="1"/>
    <col min="2" max="2" width="52.5703125" style="38" customWidth="1"/>
    <col min="3" max="3" width="18" style="38" hidden="1" customWidth="1"/>
    <col min="4" max="4" width="19.7109375" style="38" customWidth="1"/>
    <col min="5" max="5" width="10.7109375" style="38" hidden="1" customWidth="1"/>
    <col min="6" max="7" width="10.7109375" style="38" customWidth="1"/>
    <col min="8" max="12" width="9.140625" style="173"/>
    <col min="13" max="14" width="9.140625" style="38"/>
    <col min="15" max="15" width="12.7109375" style="38" hidden="1" customWidth="1"/>
    <col min="16" max="16" width="32.28515625" style="38" customWidth="1"/>
    <col min="17" max="16384" width="9.140625" style="38"/>
  </cols>
  <sheetData>
    <row r="1" spans="1:16" ht="26.25" customHeight="1" x14ac:dyDescent="0.2">
      <c r="B1" s="393" t="s">
        <v>80</v>
      </c>
      <c r="C1" s="393"/>
      <c r="D1" s="393"/>
      <c r="E1" s="393"/>
      <c r="F1" s="393"/>
      <c r="G1" s="393"/>
      <c r="M1" s="173"/>
      <c r="N1" s="111" t="s">
        <v>156</v>
      </c>
      <c r="O1" s="124"/>
      <c r="P1" s="177">
        <v>44092</v>
      </c>
    </row>
    <row r="2" spans="1:16" ht="19.899999999999999" customHeight="1" x14ac:dyDescent="0.2">
      <c r="B2" s="364" t="s">
        <v>171</v>
      </c>
      <c r="C2" s="364"/>
      <c r="D2" s="364"/>
      <c r="E2" s="364"/>
      <c r="F2" s="364"/>
      <c r="G2" s="364"/>
      <c r="H2" s="172"/>
      <c r="I2" s="172"/>
      <c r="J2" s="172"/>
      <c r="K2" s="172"/>
      <c r="L2" s="172"/>
      <c r="M2" s="172"/>
    </row>
    <row r="3" spans="1:16" ht="24.75" customHeight="1" x14ac:dyDescent="0.2">
      <c r="B3" s="394" t="s">
        <v>0</v>
      </c>
      <c r="C3" s="398" t="s">
        <v>164</v>
      </c>
      <c r="D3" s="396" t="s">
        <v>68</v>
      </c>
      <c r="E3" s="397"/>
      <c r="F3" s="396"/>
      <c r="G3" s="396"/>
      <c r="M3" s="173"/>
    </row>
    <row r="4" spans="1:16" ht="46.5" customHeight="1" x14ac:dyDescent="0.2">
      <c r="B4" s="395"/>
      <c r="C4" s="399"/>
      <c r="D4" s="190" t="s">
        <v>166</v>
      </c>
      <c r="E4" s="215" t="s">
        <v>165</v>
      </c>
      <c r="F4" s="224" t="s">
        <v>163</v>
      </c>
      <c r="G4" s="353" t="s">
        <v>167</v>
      </c>
    </row>
    <row r="5" spans="1:16" s="56" customFormat="1" ht="15.75" x14ac:dyDescent="0.2">
      <c r="A5" s="101">
        <f>IF(OR(D5="",D5=0),"x",D5)</f>
        <v>17713.143</v>
      </c>
      <c r="B5" s="166" t="s">
        <v>1</v>
      </c>
      <c r="C5" s="134"/>
      <c r="D5" s="134">
        <f>D6+D25+D36+D45+D53+D68+D75+D89</f>
        <v>17713.143</v>
      </c>
      <c r="E5" s="201">
        <f>IFERROR(D5/C5*100,0)</f>
        <v>0</v>
      </c>
      <c r="F5" s="290">
        <f>F6+F25+F36+F45+F53+F68+F75+F89</f>
        <v>18418.019</v>
      </c>
      <c r="G5" s="356">
        <f t="shared" ref="G5:G26" si="0">IFERROR(D5-F5,"")</f>
        <v>-704.8760000000002</v>
      </c>
      <c r="H5" s="354"/>
      <c r="I5" s="354"/>
      <c r="J5" s="354"/>
      <c r="K5" s="354"/>
      <c r="L5" s="354"/>
    </row>
    <row r="6" spans="1:16" s="56" customFormat="1" ht="15.75" x14ac:dyDescent="0.25">
      <c r="A6" s="101">
        <f t="shared" ref="A6:A69" si="1">IF(OR(D6="",D6=0),"x",D6)</f>
        <v>3075.8009999999999</v>
      </c>
      <c r="B6" s="167" t="s">
        <v>2</v>
      </c>
      <c r="C6" s="24">
        <f>SUM(C7:C24)</f>
        <v>0</v>
      </c>
      <c r="D6" s="24">
        <f>SUM(D7:D24)</f>
        <v>3075.8009999999999</v>
      </c>
      <c r="E6" s="130">
        <f t="shared" ref="E6:E69" si="2">IFERROR(D6/C6*100,0)</f>
        <v>0</v>
      </c>
      <c r="F6" s="241">
        <f>SUM(F7:F24)</f>
        <v>3969.9930000000004</v>
      </c>
      <c r="G6" s="217">
        <f t="shared" si="0"/>
        <v>-894.19200000000046</v>
      </c>
      <c r="H6" s="354"/>
      <c r="I6" s="355"/>
      <c r="J6" s="354"/>
      <c r="K6" s="354"/>
      <c r="L6" s="354"/>
    </row>
    <row r="7" spans="1:16" ht="15.75" x14ac:dyDescent="0.2">
      <c r="A7" s="101">
        <f t="shared" si="1"/>
        <v>279.39999999999998</v>
      </c>
      <c r="B7" s="168" t="s">
        <v>3</v>
      </c>
      <c r="C7" s="26"/>
      <c r="D7" s="26">
        <v>279.39999999999998</v>
      </c>
      <c r="E7" s="131">
        <f t="shared" si="2"/>
        <v>0</v>
      </c>
      <c r="F7" s="22">
        <v>425.9</v>
      </c>
      <c r="G7" s="267">
        <f t="shared" si="0"/>
        <v>-146.5</v>
      </c>
    </row>
    <row r="8" spans="1:16" ht="15.75" x14ac:dyDescent="0.2">
      <c r="A8" s="101">
        <f t="shared" si="1"/>
        <v>140</v>
      </c>
      <c r="B8" s="168" t="s">
        <v>4</v>
      </c>
      <c r="C8" s="26"/>
      <c r="D8" s="26">
        <v>140</v>
      </c>
      <c r="E8" s="131">
        <f t="shared" si="2"/>
        <v>0</v>
      </c>
      <c r="F8" s="22">
        <v>162.69999999999999</v>
      </c>
      <c r="G8" s="267">
        <f t="shared" si="0"/>
        <v>-22.699999999999989</v>
      </c>
    </row>
    <row r="9" spans="1:16" ht="15.75" x14ac:dyDescent="0.2">
      <c r="A9" s="101">
        <f t="shared" si="1"/>
        <v>39.313000000000002</v>
      </c>
      <c r="B9" s="168" t="s">
        <v>5</v>
      </c>
      <c r="C9" s="26"/>
      <c r="D9" s="26">
        <v>39.313000000000002</v>
      </c>
      <c r="E9" s="131">
        <f t="shared" si="2"/>
        <v>0</v>
      </c>
      <c r="F9" s="22">
        <v>43.097999999999999</v>
      </c>
      <c r="G9" s="267">
        <f t="shared" si="0"/>
        <v>-3.7849999999999966</v>
      </c>
    </row>
    <row r="10" spans="1:16" ht="15.75" x14ac:dyDescent="0.2">
      <c r="A10" s="101">
        <f t="shared" si="1"/>
        <v>613</v>
      </c>
      <c r="B10" s="168" t="s">
        <v>6</v>
      </c>
      <c r="C10" s="26"/>
      <c r="D10" s="26">
        <v>613</v>
      </c>
      <c r="E10" s="131">
        <f t="shared" si="2"/>
        <v>0</v>
      </c>
      <c r="F10" s="22">
        <v>817.99400000000003</v>
      </c>
      <c r="G10" s="267">
        <f t="shared" si="0"/>
        <v>-204.99400000000003</v>
      </c>
    </row>
    <row r="11" spans="1:16" ht="15.75" x14ac:dyDescent="0.2">
      <c r="A11" s="101">
        <f t="shared" si="1"/>
        <v>22.981000000000002</v>
      </c>
      <c r="B11" s="168" t="s">
        <v>7</v>
      </c>
      <c r="C11" s="26"/>
      <c r="D11" s="26">
        <v>22.981000000000002</v>
      </c>
      <c r="E11" s="131">
        <f t="shared" si="2"/>
        <v>0</v>
      </c>
      <c r="F11" s="22">
        <v>28.137</v>
      </c>
      <c r="G11" s="267">
        <f t="shared" si="0"/>
        <v>-5.1559999999999988</v>
      </c>
    </row>
    <row r="12" spans="1:16" ht="15.75" x14ac:dyDescent="0.2">
      <c r="A12" s="101">
        <f t="shared" si="1"/>
        <v>39</v>
      </c>
      <c r="B12" s="168" t="s">
        <v>8</v>
      </c>
      <c r="C12" s="26"/>
      <c r="D12" s="26">
        <v>39</v>
      </c>
      <c r="E12" s="131">
        <f t="shared" si="2"/>
        <v>0</v>
      </c>
      <c r="F12" s="22">
        <v>46.4</v>
      </c>
      <c r="G12" s="267">
        <f t="shared" si="0"/>
        <v>-7.3999999999999986</v>
      </c>
    </row>
    <row r="13" spans="1:16" ht="15.75" x14ac:dyDescent="0.2">
      <c r="A13" s="101">
        <f t="shared" si="1"/>
        <v>4.218</v>
      </c>
      <c r="B13" s="168" t="s">
        <v>9</v>
      </c>
      <c r="C13" s="26"/>
      <c r="D13" s="26">
        <v>4.218</v>
      </c>
      <c r="E13" s="131">
        <f t="shared" si="2"/>
        <v>0</v>
      </c>
      <c r="F13" s="22">
        <v>3.7679999999999998</v>
      </c>
      <c r="G13" s="267">
        <f t="shared" si="0"/>
        <v>0.45000000000000018</v>
      </c>
    </row>
    <row r="14" spans="1:16" ht="15.75" x14ac:dyDescent="0.2">
      <c r="A14" s="101">
        <f t="shared" si="1"/>
        <v>300.91000000000003</v>
      </c>
      <c r="B14" s="168" t="s">
        <v>10</v>
      </c>
      <c r="C14" s="26"/>
      <c r="D14" s="26">
        <v>300.91000000000003</v>
      </c>
      <c r="E14" s="131">
        <f t="shared" si="2"/>
        <v>0</v>
      </c>
      <c r="F14" s="22">
        <v>426</v>
      </c>
      <c r="G14" s="267">
        <f t="shared" si="0"/>
        <v>-125.08999999999997</v>
      </c>
    </row>
    <row r="15" spans="1:16" ht="15.75" x14ac:dyDescent="0.2">
      <c r="A15" s="101">
        <f t="shared" si="1"/>
        <v>258.60000000000002</v>
      </c>
      <c r="B15" s="168" t="s">
        <v>11</v>
      </c>
      <c r="C15" s="26"/>
      <c r="D15" s="26">
        <v>258.60000000000002</v>
      </c>
      <c r="E15" s="131">
        <f t="shared" si="2"/>
        <v>0</v>
      </c>
      <c r="F15" s="22">
        <v>369.5</v>
      </c>
      <c r="G15" s="267">
        <f t="shared" si="0"/>
        <v>-110.89999999999998</v>
      </c>
    </row>
    <row r="16" spans="1:16" ht="15.75" x14ac:dyDescent="0.2">
      <c r="A16" s="101">
        <f t="shared" si="1"/>
        <v>85.043999999999997</v>
      </c>
      <c r="B16" s="168" t="s">
        <v>58</v>
      </c>
      <c r="C16" s="26"/>
      <c r="D16" s="26">
        <v>85.043999999999997</v>
      </c>
      <c r="E16" s="131">
        <f t="shared" si="2"/>
        <v>0</v>
      </c>
      <c r="F16" s="22">
        <v>93.991</v>
      </c>
      <c r="G16" s="267">
        <f t="shared" si="0"/>
        <v>-8.9470000000000027</v>
      </c>
    </row>
    <row r="17" spans="1:13" ht="15.75" x14ac:dyDescent="0.2">
      <c r="A17" s="101">
        <f t="shared" si="1"/>
        <v>289.2</v>
      </c>
      <c r="B17" s="168" t="s">
        <v>12</v>
      </c>
      <c r="C17" s="26"/>
      <c r="D17" s="26">
        <v>289.2</v>
      </c>
      <c r="E17" s="131">
        <f t="shared" si="2"/>
        <v>0</v>
      </c>
      <c r="F17" s="22">
        <v>407</v>
      </c>
      <c r="G17" s="267">
        <f t="shared" si="0"/>
        <v>-117.80000000000001</v>
      </c>
    </row>
    <row r="18" spans="1:13" ht="15.75" x14ac:dyDescent="0.2">
      <c r="A18" s="101">
        <f t="shared" si="1"/>
        <v>316.68299999999999</v>
      </c>
      <c r="B18" s="168" t="s">
        <v>13</v>
      </c>
      <c r="C18" s="26"/>
      <c r="D18" s="26">
        <v>316.68299999999999</v>
      </c>
      <c r="E18" s="131">
        <f t="shared" si="2"/>
        <v>0</v>
      </c>
      <c r="F18" s="22">
        <v>336.52499999999998</v>
      </c>
      <c r="G18" s="267">
        <f t="shared" si="0"/>
        <v>-19.841999999999985</v>
      </c>
    </row>
    <row r="19" spans="1:13" ht="15.75" x14ac:dyDescent="0.2">
      <c r="A19" s="101">
        <f t="shared" si="1"/>
        <v>71.244</v>
      </c>
      <c r="B19" s="168" t="s">
        <v>14</v>
      </c>
      <c r="C19" s="26"/>
      <c r="D19" s="26">
        <v>71.244</v>
      </c>
      <c r="E19" s="131">
        <f t="shared" si="2"/>
        <v>0</v>
      </c>
      <c r="F19" s="22">
        <v>52.454999999999998</v>
      </c>
      <c r="G19" s="267">
        <f t="shared" si="0"/>
        <v>18.789000000000001</v>
      </c>
    </row>
    <row r="20" spans="1:13" ht="15.75" x14ac:dyDescent="0.2">
      <c r="A20" s="101">
        <f t="shared" si="1"/>
        <v>381.09300000000002</v>
      </c>
      <c r="B20" s="168" t="s">
        <v>15</v>
      </c>
      <c r="C20" s="26"/>
      <c r="D20" s="26">
        <v>381.09300000000002</v>
      </c>
      <c r="E20" s="131">
        <f t="shared" si="2"/>
        <v>0</v>
      </c>
      <c r="F20" s="22">
        <v>424.666</v>
      </c>
      <c r="G20" s="267">
        <f t="shared" si="0"/>
        <v>-43.572999999999979</v>
      </c>
    </row>
    <row r="21" spans="1:13" ht="15.75" x14ac:dyDescent="0.2">
      <c r="A21" s="101">
        <f t="shared" si="1"/>
        <v>22.323</v>
      </c>
      <c r="B21" s="168" t="s">
        <v>16</v>
      </c>
      <c r="C21" s="26"/>
      <c r="D21" s="26">
        <v>22.323</v>
      </c>
      <c r="E21" s="131">
        <f t="shared" si="2"/>
        <v>0</v>
      </c>
      <c r="F21" s="22">
        <v>18.920000000000002</v>
      </c>
      <c r="G21" s="267">
        <f t="shared" si="0"/>
        <v>3.4029999999999987</v>
      </c>
    </row>
    <row r="22" spans="1:13" ht="15.75" x14ac:dyDescent="0.2">
      <c r="A22" s="101">
        <f t="shared" si="1"/>
        <v>203</v>
      </c>
      <c r="B22" s="168" t="s">
        <v>17</v>
      </c>
      <c r="C22" s="26"/>
      <c r="D22" s="26">
        <v>203</v>
      </c>
      <c r="E22" s="131">
        <f t="shared" si="2"/>
        <v>0</v>
      </c>
      <c r="F22" s="22">
        <v>301.60000000000002</v>
      </c>
      <c r="G22" s="267">
        <f t="shared" si="0"/>
        <v>-98.600000000000023</v>
      </c>
    </row>
    <row r="23" spans="1:13" ht="15.75" x14ac:dyDescent="0.2">
      <c r="A23" s="101">
        <f t="shared" si="1"/>
        <v>9.7919999999999998</v>
      </c>
      <c r="B23" s="168" t="s">
        <v>18</v>
      </c>
      <c r="C23" s="26"/>
      <c r="D23" s="26">
        <v>9.7919999999999998</v>
      </c>
      <c r="E23" s="131">
        <f t="shared" si="2"/>
        <v>0</v>
      </c>
      <c r="F23" s="22">
        <v>11.339</v>
      </c>
      <c r="G23" s="267">
        <f t="shared" si="0"/>
        <v>-1.5470000000000006</v>
      </c>
    </row>
    <row r="24" spans="1:13" s="40" customFormat="1" ht="15.75" hidden="1" customHeight="1" x14ac:dyDescent="0.25">
      <c r="A24" s="101" t="str">
        <f t="shared" si="1"/>
        <v>x</v>
      </c>
      <c r="B24" s="168" t="s">
        <v>136</v>
      </c>
      <c r="C24" s="26"/>
      <c r="D24" s="26" t="s">
        <v>136</v>
      </c>
      <c r="E24" s="131">
        <f t="shared" si="2"/>
        <v>0</v>
      </c>
      <c r="F24" s="22" t="s">
        <v>136</v>
      </c>
      <c r="G24" s="267" t="str">
        <f t="shared" si="0"/>
        <v/>
      </c>
      <c r="H24" s="173"/>
      <c r="I24" s="173"/>
      <c r="J24" s="173"/>
      <c r="K24" s="173"/>
      <c r="L24" s="173"/>
      <c r="M24" s="38"/>
    </row>
    <row r="25" spans="1:13" s="60" customFormat="1" ht="15.75" x14ac:dyDescent="0.25">
      <c r="A25" s="101">
        <f t="shared" si="1"/>
        <v>134.44500000000002</v>
      </c>
      <c r="B25" s="167" t="s">
        <v>19</v>
      </c>
      <c r="C25" s="24">
        <f>SUM(C26:C35)</f>
        <v>0</v>
      </c>
      <c r="D25" s="24">
        <f>SUM(D26:D35)</f>
        <v>134.44500000000002</v>
      </c>
      <c r="E25" s="130">
        <f t="shared" si="2"/>
        <v>0</v>
      </c>
      <c r="F25" s="241">
        <f>SUM(F26:F35)</f>
        <v>137.89499999999998</v>
      </c>
      <c r="G25" s="217">
        <f t="shared" si="0"/>
        <v>-3.4499999999999602</v>
      </c>
      <c r="H25" s="354"/>
      <c r="I25" s="355"/>
      <c r="J25" s="354"/>
      <c r="K25" s="354"/>
      <c r="L25" s="354"/>
      <c r="M25" s="56"/>
    </row>
    <row r="26" spans="1:13" ht="15" hidden="1" customHeight="1" x14ac:dyDescent="0.2">
      <c r="A26" s="101" t="str">
        <f t="shared" si="1"/>
        <v>x</v>
      </c>
      <c r="B26" s="168" t="s">
        <v>137</v>
      </c>
      <c r="C26" s="26"/>
      <c r="D26" s="26">
        <v>0</v>
      </c>
      <c r="E26" s="131">
        <f t="shared" si="2"/>
        <v>0</v>
      </c>
      <c r="F26" s="22">
        <v>0</v>
      </c>
      <c r="G26" s="267">
        <f t="shared" si="0"/>
        <v>0</v>
      </c>
    </row>
    <row r="27" spans="1:13" ht="15" hidden="1" customHeight="1" x14ac:dyDescent="0.2">
      <c r="A27" s="101" t="str">
        <f t="shared" si="1"/>
        <v>x</v>
      </c>
      <c r="B27" s="168" t="s">
        <v>20</v>
      </c>
      <c r="C27" s="26"/>
      <c r="D27" s="26">
        <v>0</v>
      </c>
      <c r="E27" s="131">
        <f t="shared" si="2"/>
        <v>0</v>
      </c>
      <c r="F27" s="22">
        <v>0.223</v>
      </c>
      <c r="G27" s="267"/>
    </row>
    <row r="28" spans="1:13" ht="15" customHeight="1" x14ac:dyDescent="0.2">
      <c r="A28" s="101">
        <f t="shared" si="1"/>
        <v>0.28299999999999997</v>
      </c>
      <c r="B28" s="168" t="s">
        <v>21</v>
      </c>
      <c r="C28" s="26"/>
      <c r="D28" s="26">
        <v>0.28299999999999997</v>
      </c>
      <c r="E28" s="131">
        <f t="shared" si="2"/>
        <v>0</v>
      </c>
      <c r="F28" s="22">
        <v>0.29099999999999998</v>
      </c>
      <c r="G28" s="267">
        <f t="shared" ref="G28:G91" si="3">IFERROR(D28-F28,"")</f>
        <v>-8.0000000000000071E-3</v>
      </c>
    </row>
    <row r="29" spans="1:13" ht="15" hidden="1" customHeight="1" x14ac:dyDescent="0.2">
      <c r="A29" s="101" t="str">
        <f t="shared" si="1"/>
        <v>x</v>
      </c>
      <c r="B29" s="168" t="s">
        <v>136</v>
      </c>
      <c r="C29" s="26"/>
      <c r="D29" s="26" t="s">
        <v>136</v>
      </c>
      <c r="E29" s="131">
        <f t="shared" si="2"/>
        <v>0</v>
      </c>
      <c r="F29" s="22" t="s">
        <v>136</v>
      </c>
      <c r="G29" s="267" t="str">
        <f t="shared" si="3"/>
        <v/>
      </c>
    </row>
    <row r="30" spans="1:13" ht="15.75" x14ac:dyDescent="0.2">
      <c r="A30" s="101">
        <f t="shared" si="1"/>
        <v>4.8810000000000002</v>
      </c>
      <c r="B30" s="168" t="s">
        <v>22</v>
      </c>
      <c r="C30" s="26"/>
      <c r="D30" s="26">
        <v>4.8810000000000002</v>
      </c>
      <c r="E30" s="131">
        <f t="shared" si="2"/>
        <v>0</v>
      </c>
      <c r="F30" s="22">
        <v>4.2300000000000004</v>
      </c>
      <c r="G30" s="267">
        <f t="shared" si="3"/>
        <v>0.6509999999999998</v>
      </c>
    </row>
    <row r="31" spans="1:13" ht="15.75" x14ac:dyDescent="0.2">
      <c r="A31" s="101">
        <f t="shared" si="1"/>
        <v>84.62</v>
      </c>
      <c r="B31" s="168" t="s">
        <v>83</v>
      </c>
      <c r="C31" s="26"/>
      <c r="D31" s="26">
        <v>84.62</v>
      </c>
      <c r="E31" s="131">
        <f t="shared" si="2"/>
        <v>0</v>
      </c>
      <c r="F31" s="22">
        <v>82.3</v>
      </c>
      <c r="G31" s="267">
        <f t="shared" si="3"/>
        <v>2.3200000000000074</v>
      </c>
    </row>
    <row r="32" spans="1:13" ht="15.75" x14ac:dyDescent="0.2">
      <c r="A32" s="101">
        <f t="shared" si="1"/>
        <v>10.356999999999999</v>
      </c>
      <c r="B32" s="168" t="s">
        <v>23</v>
      </c>
      <c r="C32" s="26"/>
      <c r="D32" s="26">
        <v>10.356999999999999</v>
      </c>
      <c r="E32" s="131">
        <f t="shared" si="2"/>
        <v>0</v>
      </c>
      <c r="F32" s="22">
        <v>13.105</v>
      </c>
      <c r="G32" s="267">
        <f t="shared" si="3"/>
        <v>-2.7480000000000011</v>
      </c>
    </row>
    <row r="33" spans="1:13" ht="15" hidden="1" customHeight="1" x14ac:dyDescent="0.2">
      <c r="A33" s="101" t="str">
        <f t="shared" si="1"/>
        <v>x</v>
      </c>
      <c r="B33" s="168" t="s">
        <v>24</v>
      </c>
      <c r="C33" s="26"/>
      <c r="D33" s="26">
        <v>0</v>
      </c>
      <c r="E33" s="131">
        <f t="shared" si="2"/>
        <v>0</v>
      </c>
      <c r="F33" s="22">
        <v>0</v>
      </c>
      <c r="G33" s="267">
        <f t="shared" si="3"/>
        <v>0</v>
      </c>
    </row>
    <row r="34" spans="1:13" ht="15.75" x14ac:dyDescent="0.2">
      <c r="A34" s="101">
        <f t="shared" si="1"/>
        <v>4.7779999999999996</v>
      </c>
      <c r="B34" s="168" t="s">
        <v>25</v>
      </c>
      <c r="C34" s="26"/>
      <c r="D34" s="26">
        <v>4.7779999999999996</v>
      </c>
      <c r="E34" s="131">
        <f t="shared" si="2"/>
        <v>0</v>
      </c>
      <c r="F34" s="22">
        <v>2.88</v>
      </c>
      <c r="G34" s="267">
        <f t="shared" si="3"/>
        <v>1.8979999999999997</v>
      </c>
    </row>
    <row r="35" spans="1:13" s="40" customFormat="1" ht="15.75" x14ac:dyDescent="0.25">
      <c r="A35" s="101">
        <f t="shared" si="1"/>
        <v>29.526</v>
      </c>
      <c r="B35" s="168" t="s">
        <v>26</v>
      </c>
      <c r="C35" s="26"/>
      <c r="D35" s="26">
        <v>29.526</v>
      </c>
      <c r="E35" s="131">
        <f t="shared" si="2"/>
        <v>0</v>
      </c>
      <c r="F35" s="22">
        <v>34.866</v>
      </c>
      <c r="G35" s="267">
        <f t="shared" si="3"/>
        <v>-5.34</v>
      </c>
      <c r="H35" s="173"/>
      <c r="I35" s="173"/>
      <c r="J35" s="173"/>
      <c r="K35" s="173"/>
      <c r="L35" s="173"/>
      <c r="M35" s="38"/>
    </row>
    <row r="36" spans="1:13" s="60" customFormat="1" ht="15.75" x14ac:dyDescent="0.25">
      <c r="A36" s="101">
        <f t="shared" si="1"/>
        <v>7183.7529999999997</v>
      </c>
      <c r="B36" s="167" t="s">
        <v>59</v>
      </c>
      <c r="C36" s="24">
        <f>SUM(C37:C44)</f>
        <v>0</v>
      </c>
      <c r="D36" s="24">
        <f>SUM(D37:D44)</f>
        <v>7183.7529999999997</v>
      </c>
      <c r="E36" s="130">
        <f t="shared" si="2"/>
        <v>0</v>
      </c>
      <c r="F36" s="241">
        <f>SUM(F37:F44)</f>
        <v>7186.8670000000011</v>
      </c>
      <c r="G36" s="217">
        <f t="shared" si="3"/>
        <v>-3.114000000001397</v>
      </c>
      <c r="H36" s="354"/>
      <c r="I36" s="355"/>
      <c r="J36" s="354"/>
      <c r="K36" s="354"/>
      <c r="L36" s="354"/>
      <c r="M36" s="56"/>
    </row>
    <row r="37" spans="1:13" ht="15.75" x14ac:dyDescent="0.2">
      <c r="A37" s="101">
        <f t="shared" si="1"/>
        <v>97.823999999999998</v>
      </c>
      <c r="B37" s="168" t="s">
        <v>84</v>
      </c>
      <c r="C37" s="26"/>
      <c r="D37" s="26">
        <v>97.823999999999998</v>
      </c>
      <c r="E37" s="131">
        <f t="shared" si="2"/>
        <v>0</v>
      </c>
      <c r="F37" s="22">
        <v>94.313999999999993</v>
      </c>
      <c r="G37" s="267">
        <f t="shared" si="3"/>
        <v>3.5100000000000051</v>
      </c>
      <c r="H37" s="173" t="s">
        <v>136</v>
      </c>
    </row>
    <row r="38" spans="1:13" ht="15.75" x14ac:dyDescent="0.2">
      <c r="A38" s="101">
        <f t="shared" si="1"/>
        <v>245.03100000000001</v>
      </c>
      <c r="B38" s="168" t="s">
        <v>85</v>
      </c>
      <c r="C38" s="26"/>
      <c r="D38" s="26">
        <v>245.03100000000001</v>
      </c>
      <c r="E38" s="131">
        <f t="shared" si="2"/>
        <v>0</v>
      </c>
      <c r="F38" s="22">
        <v>234.3</v>
      </c>
      <c r="G38" s="267">
        <f t="shared" si="3"/>
        <v>10.730999999999995</v>
      </c>
    </row>
    <row r="39" spans="1:13" ht="15.75" x14ac:dyDescent="0.2">
      <c r="A39" s="101">
        <f t="shared" si="1"/>
        <v>509.6</v>
      </c>
      <c r="B39" s="169" t="s">
        <v>63</v>
      </c>
      <c r="C39" s="26"/>
      <c r="D39" s="26">
        <v>509.6</v>
      </c>
      <c r="E39" s="131">
        <f t="shared" si="2"/>
        <v>0</v>
      </c>
      <c r="F39" s="22">
        <v>517.79999999999995</v>
      </c>
      <c r="G39" s="267">
        <f t="shared" si="3"/>
        <v>-8.1999999999999318</v>
      </c>
    </row>
    <row r="40" spans="1:13" ht="15.75" x14ac:dyDescent="0.2">
      <c r="A40" s="101">
        <f t="shared" si="1"/>
        <v>1780.01</v>
      </c>
      <c r="B40" s="168" t="s">
        <v>27</v>
      </c>
      <c r="C40" s="26"/>
      <c r="D40" s="26">
        <v>1780.01</v>
      </c>
      <c r="E40" s="131">
        <f t="shared" si="2"/>
        <v>0</v>
      </c>
      <c r="F40" s="22">
        <v>1795.1</v>
      </c>
      <c r="G40" s="267">
        <f t="shared" si="3"/>
        <v>-15.089999999999918</v>
      </c>
    </row>
    <row r="41" spans="1:13" ht="15.75" x14ac:dyDescent="0.2">
      <c r="A41" s="101">
        <f t="shared" si="1"/>
        <v>5.0999999999999996</v>
      </c>
      <c r="B41" s="168" t="s">
        <v>28</v>
      </c>
      <c r="C41" s="26"/>
      <c r="D41" s="26">
        <v>5.0999999999999996</v>
      </c>
      <c r="E41" s="131">
        <f t="shared" si="2"/>
        <v>0</v>
      </c>
      <c r="F41" s="22">
        <v>0</v>
      </c>
      <c r="G41" s="267">
        <f t="shared" si="3"/>
        <v>5.0999999999999996</v>
      </c>
    </row>
    <row r="42" spans="1:13" ht="15.75" x14ac:dyDescent="0.2">
      <c r="A42" s="101">
        <f t="shared" si="1"/>
        <v>1665.9</v>
      </c>
      <c r="B42" s="168" t="s">
        <v>29</v>
      </c>
      <c r="C42" s="26"/>
      <c r="D42" s="26">
        <v>1665.9</v>
      </c>
      <c r="E42" s="131">
        <f t="shared" si="2"/>
        <v>0</v>
      </c>
      <c r="F42" s="22">
        <v>1663</v>
      </c>
      <c r="G42" s="267">
        <f t="shared" si="3"/>
        <v>2.9000000000000909</v>
      </c>
    </row>
    <row r="43" spans="1:13" ht="15.75" x14ac:dyDescent="0.2">
      <c r="A43" s="101">
        <f t="shared" si="1"/>
        <v>2880</v>
      </c>
      <c r="B43" s="168" t="s">
        <v>30</v>
      </c>
      <c r="C43" s="26"/>
      <c r="D43" s="26">
        <v>2880</v>
      </c>
      <c r="E43" s="131">
        <f t="shared" si="2"/>
        <v>0</v>
      </c>
      <c r="F43" s="22">
        <v>2881.9</v>
      </c>
      <c r="G43" s="267">
        <f t="shared" si="3"/>
        <v>-1.9000000000000909</v>
      </c>
    </row>
    <row r="44" spans="1:13" s="40" customFormat="1" ht="15.75" x14ac:dyDescent="0.25">
      <c r="A44" s="101">
        <f t="shared" si="1"/>
        <v>0.28799999999999998</v>
      </c>
      <c r="B44" s="168" t="s">
        <v>64</v>
      </c>
      <c r="C44" s="26"/>
      <c r="D44" s="26">
        <v>0.28799999999999998</v>
      </c>
      <c r="E44" s="131">
        <f t="shared" si="2"/>
        <v>0</v>
      </c>
      <c r="F44" s="22">
        <v>0.45300000000000001</v>
      </c>
      <c r="G44" s="267">
        <f t="shared" si="3"/>
        <v>-0.16500000000000004</v>
      </c>
      <c r="H44" s="173"/>
      <c r="I44" s="173"/>
      <c r="J44" s="173"/>
      <c r="K44" s="173"/>
      <c r="L44" s="173"/>
      <c r="M44" s="38"/>
    </row>
    <row r="45" spans="1:13" s="56" customFormat="1" ht="15.75" x14ac:dyDescent="0.25">
      <c r="A45" s="101">
        <f t="shared" si="1"/>
        <v>2316.0360000000001</v>
      </c>
      <c r="B45" s="167" t="s">
        <v>62</v>
      </c>
      <c r="C45" s="24">
        <f>SUM(C46:C52)</f>
        <v>0</v>
      </c>
      <c r="D45" s="24">
        <f>SUM(D46:D52)</f>
        <v>2316.0360000000001</v>
      </c>
      <c r="E45" s="130">
        <f t="shared" si="2"/>
        <v>0</v>
      </c>
      <c r="F45" s="241">
        <f>SUM(F46:F52)</f>
        <v>2447.7460000000001</v>
      </c>
      <c r="G45" s="217">
        <f t="shared" si="3"/>
        <v>-131.71000000000004</v>
      </c>
      <c r="H45" s="354"/>
      <c r="I45" s="355"/>
      <c r="J45" s="354"/>
      <c r="K45" s="354"/>
      <c r="L45" s="354"/>
    </row>
    <row r="46" spans="1:13" ht="15.75" x14ac:dyDescent="0.2">
      <c r="A46" s="101">
        <f t="shared" si="1"/>
        <v>91.51</v>
      </c>
      <c r="B46" s="168" t="s">
        <v>86</v>
      </c>
      <c r="C46" s="26"/>
      <c r="D46" s="26">
        <v>91.51</v>
      </c>
      <c r="E46" s="131">
        <f t="shared" si="2"/>
        <v>0</v>
      </c>
      <c r="F46" s="22">
        <v>89.001000000000005</v>
      </c>
      <c r="G46" s="267">
        <f t="shared" si="3"/>
        <v>2.5090000000000003</v>
      </c>
    </row>
    <row r="47" spans="1:13" ht="15.75" x14ac:dyDescent="0.2">
      <c r="A47" s="101">
        <f t="shared" si="1"/>
        <v>0.54</v>
      </c>
      <c r="B47" s="168" t="s">
        <v>87</v>
      </c>
      <c r="C47" s="26"/>
      <c r="D47" s="26">
        <v>0.54</v>
      </c>
      <c r="E47" s="131">
        <f t="shared" si="2"/>
        <v>0</v>
      </c>
      <c r="F47" s="22">
        <v>26.31</v>
      </c>
      <c r="G47" s="267">
        <f t="shared" si="3"/>
        <v>-25.77</v>
      </c>
    </row>
    <row r="48" spans="1:13" ht="15.75" x14ac:dyDescent="0.2">
      <c r="A48" s="101">
        <f t="shared" si="1"/>
        <v>57.59</v>
      </c>
      <c r="B48" s="168" t="s">
        <v>88</v>
      </c>
      <c r="C48" s="26"/>
      <c r="D48" s="26">
        <v>57.59</v>
      </c>
      <c r="E48" s="131">
        <f t="shared" si="2"/>
        <v>0</v>
      </c>
      <c r="F48" s="22">
        <v>50.5</v>
      </c>
      <c r="G48" s="267">
        <f t="shared" si="3"/>
        <v>7.0900000000000034</v>
      </c>
    </row>
    <row r="49" spans="1:13" ht="15.75" x14ac:dyDescent="0.2">
      <c r="A49" s="101">
        <f t="shared" si="1"/>
        <v>12.955</v>
      </c>
      <c r="B49" s="168" t="s">
        <v>89</v>
      </c>
      <c r="C49" s="26"/>
      <c r="D49" s="26">
        <v>12.955</v>
      </c>
      <c r="E49" s="131">
        <f t="shared" si="2"/>
        <v>0</v>
      </c>
      <c r="F49" s="22">
        <v>20.451000000000001</v>
      </c>
      <c r="G49" s="267">
        <f t="shared" si="3"/>
        <v>-7.4960000000000004</v>
      </c>
    </row>
    <row r="50" spans="1:13" ht="15.75" x14ac:dyDescent="0.2">
      <c r="A50" s="101">
        <f t="shared" si="1"/>
        <v>51.841000000000001</v>
      </c>
      <c r="B50" s="168" t="s">
        <v>101</v>
      </c>
      <c r="C50" s="26"/>
      <c r="D50" s="26">
        <v>51.841000000000001</v>
      </c>
      <c r="E50" s="131">
        <f t="shared" si="2"/>
        <v>0</v>
      </c>
      <c r="F50" s="22">
        <v>33.799999999999997</v>
      </c>
      <c r="G50" s="267">
        <f t="shared" si="3"/>
        <v>18.041000000000004</v>
      </c>
    </row>
    <row r="51" spans="1:13" ht="15.75" x14ac:dyDescent="0.2">
      <c r="A51" s="101">
        <f t="shared" si="1"/>
        <v>141.1</v>
      </c>
      <c r="B51" s="168" t="s">
        <v>90</v>
      </c>
      <c r="C51" s="26"/>
      <c r="D51" s="26">
        <v>141.1</v>
      </c>
      <c r="E51" s="131">
        <f t="shared" si="2"/>
        <v>0</v>
      </c>
      <c r="F51" s="22">
        <v>115.626</v>
      </c>
      <c r="G51" s="267">
        <f t="shared" si="3"/>
        <v>25.47399999999999</v>
      </c>
    </row>
    <row r="52" spans="1:13" s="40" customFormat="1" ht="15.75" x14ac:dyDescent="0.25">
      <c r="A52" s="101">
        <f t="shared" si="1"/>
        <v>1960.5</v>
      </c>
      <c r="B52" s="168" t="s">
        <v>102</v>
      </c>
      <c r="C52" s="26"/>
      <c r="D52" s="26">
        <v>1960.5</v>
      </c>
      <c r="E52" s="131">
        <f t="shared" si="2"/>
        <v>0</v>
      </c>
      <c r="F52" s="22">
        <v>2112.058</v>
      </c>
      <c r="G52" s="267">
        <f t="shared" si="3"/>
        <v>-151.55799999999999</v>
      </c>
      <c r="H52" s="173"/>
      <c r="I52" s="173"/>
      <c r="J52" s="173"/>
      <c r="K52" s="173"/>
      <c r="L52" s="173"/>
      <c r="M52" s="38"/>
    </row>
    <row r="53" spans="1:13" s="56" customFormat="1" ht="15.75" x14ac:dyDescent="0.25">
      <c r="A53" s="101">
        <f t="shared" si="1"/>
        <v>4654.2479999999996</v>
      </c>
      <c r="B53" s="170" t="s">
        <v>31</v>
      </c>
      <c r="C53" s="24">
        <f>SUM(C54:C67)</f>
        <v>0</v>
      </c>
      <c r="D53" s="24">
        <f>SUM(D54:D67)</f>
        <v>4654.2479999999996</v>
      </c>
      <c r="E53" s="132">
        <f t="shared" si="2"/>
        <v>0</v>
      </c>
      <c r="F53" s="241">
        <f>SUM(F54:F67)</f>
        <v>4250.6409999999996</v>
      </c>
      <c r="G53" s="217">
        <f t="shared" si="3"/>
        <v>403.60699999999997</v>
      </c>
      <c r="H53" s="354"/>
      <c r="I53" s="355"/>
      <c r="J53" s="355"/>
      <c r="K53" s="355"/>
      <c r="L53" s="354"/>
    </row>
    <row r="54" spans="1:13" ht="15.75" x14ac:dyDescent="0.2">
      <c r="A54" s="101">
        <f t="shared" si="1"/>
        <v>328.392</v>
      </c>
      <c r="B54" s="171" t="s">
        <v>91</v>
      </c>
      <c r="C54" s="26"/>
      <c r="D54" s="26">
        <v>328.392</v>
      </c>
      <c r="E54" s="131">
        <f t="shared" si="2"/>
        <v>0</v>
      </c>
      <c r="F54" s="22">
        <v>295</v>
      </c>
      <c r="G54" s="267">
        <f t="shared" si="3"/>
        <v>33.391999999999996</v>
      </c>
    </row>
    <row r="55" spans="1:13" ht="15.75" x14ac:dyDescent="0.2">
      <c r="A55" s="101">
        <f t="shared" si="1"/>
        <v>47.665999999999997</v>
      </c>
      <c r="B55" s="171" t="s">
        <v>92</v>
      </c>
      <c r="C55" s="26"/>
      <c r="D55" s="26">
        <v>47.665999999999997</v>
      </c>
      <c r="E55" s="131">
        <f t="shared" si="2"/>
        <v>0</v>
      </c>
      <c r="F55" s="22">
        <v>45.625999999999998</v>
      </c>
      <c r="G55" s="267">
        <f t="shared" si="3"/>
        <v>2.0399999999999991</v>
      </c>
    </row>
    <row r="56" spans="1:13" ht="15.75" x14ac:dyDescent="0.2">
      <c r="A56" s="101">
        <f t="shared" si="1"/>
        <v>165</v>
      </c>
      <c r="B56" s="171" t="s">
        <v>93</v>
      </c>
      <c r="C56" s="26"/>
      <c r="D56" s="26">
        <v>165</v>
      </c>
      <c r="E56" s="131">
        <f t="shared" si="2"/>
        <v>0</v>
      </c>
      <c r="F56" s="22">
        <v>180</v>
      </c>
      <c r="G56" s="267">
        <f t="shared" si="3"/>
        <v>-15</v>
      </c>
    </row>
    <row r="57" spans="1:13" ht="15.75" x14ac:dyDescent="0.2">
      <c r="A57" s="101">
        <f t="shared" si="1"/>
        <v>472</v>
      </c>
      <c r="B57" s="171" t="s">
        <v>94</v>
      </c>
      <c r="C57" s="26"/>
      <c r="D57" s="26">
        <v>472</v>
      </c>
      <c r="E57" s="131">
        <f t="shared" si="2"/>
        <v>0</v>
      </c>
      <c r="F57" s="22">
        <v>478.8</v>
      </c>
      <c r="G57" s="267">
        <f t="shared" si="3"/>
        <v>-6.8000000000000114</v>
      </c>
    </row>
    <row r="58" spans="1:13" ht="15.75" x14ac:dyDescent="0.2">
      <c r="A58" s="101">
        <f t="shared" si="1"/>
        <v>68.23</v>
      </c>
      <c r="B58" s="171" t="s">
        <v>57</v>
      </c>
      <c r="C58" s="26"/>
      <c r="D58" s="26">
        <v>68.23</v>
      </c>
      <c r="E58" s="131">
        <f t="shared" si="2"/>
        <v>0</v>
      </c>
      <c r="F58" s="22">
        <v>72.959000000000003</v>
      </c>
      <c r="G58" s="267">
        <f t="shared" si="3"/>
        <v>-4.7289999999999992</v>
      </c>
    </row>
    <row r="59" spans="1:13" ht="15.75" x14ac:dyDescent="0.2">
      <c r="A59" s="101">
        <f t="shared" si="1"/>
        <v>80.266000000000005</v>
      </c>
      <c r="B59" s="171" t="s">
        <v>32</v>
      </c>
      <c r="C59" s="26"/>
      <c r="D59" s="26">
        <v>80.266000000000005</v>
      </c>
      <c r="E59" s="131">
        <f t="shared" si="2"/>
        <v>0</v>
      </c>
      <c r="F59" s="22">
        <v>86.111999999999995</v>
      </c>
      <c r="G59" s="267">
        <f t="shared" si="3"/>
        <v>-5.8459999999999894</v>
      </c>
    </row>
    <row r="60" spans="1:13" ht="15.75" x14ac:dyDescent="0.2">
      <c r="A60" s="101">
        <f t="shared" si="1"/>
        <v>20.593</v>
      </c>
      <c r="B60" s="171" t="s">
        <v>60</v>
      </c>
      <c r="C60" s="26"/>
      <c r="D60" s="26">
        <v>20.593</v>
      </c>
      <c r="E60" s="131">
        <f t="shared" si="2"/>
        <v>0</v>
      </c>
      <c r="F60" s="22">
        <v>21.518000000000001</v>
      </c>
      <c r="G60" s="267">
        <f t="shared" si="3"/>
        <v>-0.92500000000000071</v>
      </c>
    </row>
    <row r="61" spans="1:13" ht="15.75" x14ac:dyDescent="0.2">
      <c r="A61" s="101">
        <f t="shared" si="1"/>
        <v>76.790000000000006</v>
      </c>
      <c r="B61" s="171" t="s">
        <v>33</v>
      </c>
      <c r="C61" s="26"/>
      <c r="D61" s="26">
        <v>76.790000000000006</v>
      </c>
      <c r="E61" s="131">
        <f t="shared" si="2"/>
        <v>0</v>
      </c>
      <c r="F61" s="22">
        <v>75.8</v>
      </c>
      <c r="G61" s="267">
        <f t="shared" si="3"/>
        <v>0.99000000000000909</v>
      </c>
    </row>
    <row r="62" spans="1:13" ht="15.75" x14ac:dyDescent="0.2">
      <c r="A62" s="101">
        <f t="shared" si="1"/>
        <v>223.54300000000001</v>
      </c>
      <c r="B62" s="171" t="s">
        <v>95</v>
      </c>
      <c r="C62" s="26"/>
      <c r="D62" s="26">
        <v>223.54300000000001</v>
      </c>
      <c r="E62" s="131">
        <f t="shared" si="2"/>
        <v>0</v>
      </c>
      <c r="F62" s="22">
        <v>219.13499999999999</v>
      </c>
      <c r="G62" s="267">
        <f t="shared" si="3"/>
        <v>4.4080000000000155</v>
      </c>
    </row>
    <row r="63" spans="1:13" ht="15.75" x14ac:dyDescent="0.2">
      <c r="A63" s="101">
        <f t="shared" si="1"/>
        <v>827.8</v>
      </c>
      <c r="B63" s="171" t="s">
        <v>34</v>
      </c>
      <c r="C63" s="26"/>
      <c r="D63" s="26">
        <v>827.8</v>
      </c>
      <c r="E63" s="131">
        <f t="shared" si="2"/>
        <v>0</v>
      </c>
      <c r="F63" s="22">
        <v>459.7</v>
      </c>
      <c r="G63" s="267">
        <f t="shared" si="3"/>
        <v>368.09999999999997</v>
      </c>
    </row>
    <row r="64" spans="1:13" ht="15.75" x14ac:dyDescent="0.2">
      <c r="A64" s="101">
        <f t="shared" si="1"/>
        <v>355.6</v>
      </c>
      <c r="B64" s="171" t="s">
        <v>35</v>
      </c>
      <c r="C64" s="26"/>
      <c r="D64" s="26">
        <v>355.6</v>
      </c>
      <c r="E64" s="131">
        <f t="shared" si="2"/>
        <v>0</v>
      </c>
      <c r="F64" s="22">
        <v>385.5</v>
      </c>
      <c r="G64" s="268">
        <f t="shared" si="3"/>
        <v>-29.899999999999977</v>
      </c>
    </row>
    <row r="65" spans="1:13" ht="15.75" x14ac:dyDescent="0.2">
      <c r="A65" s="101">
        <f t="shared" si="1"/>
        <v>484.7</v>
      </c>
      <c r="B65" s="168" t="s">
        <v>36</v>
      </c>
      <c r="C65" s="26"/>
      <c r="D65" s="26">
        <v>484.7</v>
      </c>
      <c r="E65" s="131">
        <f t="shared" si="2"/>
        <v>0</v>
      </c>
      <c r="F65" s="22">
        <v>438</v>
      </c>
      <c r="G65" s="267">
        <f t="shared" si="3"/>
        <v>46.699999999999989</v>
      </c>
    </row>
    <row r="66" spans="1:13" ht="15.75" x14ac:dyDescent="0.2">
      <c r="A66" s="101">
        <f t="shared" si="1"/>
        <v>1230.425</v>
      </c>
      <c r="B66" s="168" t="s">
        <v>37</v>
      </c>
      <c r="C66" s="26"/>
      <c r="D66" s="26">
        <v>1230.425</v>
      </c>
      <c r="E66" s="131">
        <f t="shared" si="2"/>
        <v>0</v>
      </c>
      <c r="F66" s="22">
        <v>1226.193</v>
      </c>
      <c r="G66" s="267">
        <f t="shared" si="3"/>
        <v>4.2319999999999709</v>
      </c>
    </row>
    <row r="67" spans="1:13" s="40" customFormat="1" ht="15.75" x14ac:dyDescent="0.25">
      <c r="A67" s="101">
        <f t="shared" si="1"/>
        <v>273.24299999999999</v>
      </c>
      <c r="B67" s="171" t="s">
        <v>38</v>
      </c>
      <c r="C67" s="26"/>
      <c r="D67" s="26">
        <v>273.24299999999999</v>
      </c>
      <c r="E67" s="131">
        <f t="shared" si="2"/>
        <v>0</v>
      </c>
      <c r="F67" s="22">
        <v>266.298</v>
      </c>
      <c r="G67" s="267">
        <f t="shared" si="3"/>
        <v>6.9449999999999932</v>
      </c>
      <c r="H67" s="173"/>
      <c r="I67" s="173"/>
      <c r="J67" s="173"/>
      <c r="K67" s="173"/>
      <c r="L67" s="173"/>
      <c r="M67" s="38"/>
    </row>
    <row r="68" spans="1:13" s="56" customFormat="1" ht="15.75" x14ac:dyDescent="0.25">
      <c r="A68" s="101">
        <f t="shared" si="1"/>
        <v>54.126999999999995</v>
      </c>
      <c r="B68" s="170" t="s">
        <v>138</v>
      </c>
      <c r="C68" s="24">
        <f>SUM(C69:C74)</f>
        <v>0</v>
      </c>
      <c r="D68" s="24">
        <f>SUM(D69:D74)</f>
        <v>54.126999999999995</v>
      </c>
      <c r="E68" s="132">
        <f t="shared" si="2"/>
        <v>0</v>
      </c>
      <c r="F68" s="241">
        <f>SUM(F69:F74)</f>
        <v>61.366</v>
      </c>
      <c r="G68" s="217">
        <f t="shared" si="3"/>
        <v>-7.2390000000000043</v>
      </c>
      <c r="H68" s="354"/>
      <c r="I68" s="354"/>
      <c r="J68" s="354"/>
      <c r="K68" s="354"/>
      <c r="L68" s="354"/>
    </row>
    <row r="69" spans="1:13" ht="15.75" x14ac:dyDescent="0.2">
      <c r="A69" s="101">
        <f t="shared" si="1"/>
        <v>26.8</v>
      </c>
      <c r="B69" s="171" t="s">
        <v>96</v>
      </c>
      <c r="C69" s="26"/>
      <c r="D69" s="26">
        <v>26.8</v>
      </c>
      <c r="E69" s="131">
        <f t="shared" si="2"/>
        <v>0</v>
      </c>
      <c r="F69" s="22">
        <v>27.7</v>
      </c>
      <c r="G69" s="267">
        <f t="shared" si="3"/>
        <v>-0.89999999999999858</v>
      </c>
    </row>
    <row r="70" spans="1:13" ht="15.75" x14ac:dyDescent="0.2">
      <c r="A70" s="101">
        <f t="shared" ref="A70:A101" si="4">IF(OR(D70="",D70=0),"x",D70)</f>
        <v>6.0789999999999997</v>
      </c>
      <c r="B70" s="171" t="s">
        <v>39</v>
      </c>
      <c r="C70" s="26"/>
      <c r="D70" s="26">
        <v>6.0789999999999997</v>
      </c>
      <c r="E70" s="131">
        <f t="shared" ref="E70:E93" si="5">IFERROR(D70/C70*100,0)</f>
        <v>0</v>
      </c>
      <c r="F70" s="22">
        <v>6.952</v>
      </c>
      <c r="G70" s="267">
        <f t="shared" si="3"/>
        <v>-0.87300000000000022</v>
      </c>
    </row>
    <row r="71" spans="1:13" ht="15.75" x14ac:dyDescent="0.2">
      <c r="A71" s="101">
        <f t="shared" si="4"/>
        <v>4.9480000000000004</v>
      </c>
      <c r="B71" s="171" t="s">
        <v>40</v>
      </c>
      <c r="C71" s="26"/>
      <c r="D71" s="26">
        <v>4.9480000000000004</v>
      </c>
      <c r="E71" s="131">
        <f t="shared" si="5"/>
        <v>0</v>
      </c>
      <c r="F71" s="22">
        <v>5.9139999999999997</v>
      </c>
      <c r="G71" s="267">
        <f t="shared" si="3"/>
        <v>-0.9659999999999993</v>
      </c>
    </row>
    <row r="72" spans="1:13" ht="15" hidden="1" customHeight="1" x14ac:dyDescent="0.2">
      <c r="A72" s="101" t="str">
        <f t="shared" si="4"/>
        <v>x</v>
      </c>
      <c r="B72" s="171" t="s">
        <v>136</v>
      </c>
      <c r="C72" s="26"/>
      <c r="D72" s="26" t="s">
        <v>136</v>
      </c>
      <c r="E72" s="131">
        <f t="shared" si="5"/>
        <v>0</v>
      </c>
      <c r="F72" s="22" t="s">
        <v>136</v>
      </c>
      <c r="G72" s="267" t="str">
        <f t="shared" si="3"/>
        <v/>
      </c>
    </row>
    <row r="73" spans="1:13" ht="15" hidden="1" customHeight="1" x14ac:dyDescent="0.2">
      <c r="A73" s="101" t="str">
        <f t="shared" si="4"/>
        <v>x</v>
      </c>
      <c r="B73" s="171" t="s">
        <v>136</v>
      </c>
      <c r="C73" s="26"/>
      <c r="D73" s="26" t="s">
        <v>136</v>
      </c>
      <c r="E73" s="131">
        <f t="shared" si="5"/>
        <v>0</v>
      </c>
      <c r="F73" s="22" t="s">
        <v>136</v>
      </c>
      <c r="G73" s="267" t="str">
        <f t="shared" si="3"/>
        <v/>
      </c>
    </row>
    <row r="74" spans="1:13" s="40" customFormat="1" ht="15.75" x14ac:dyDescent="0.25">
      <c r="A74" s="101">
        <f t="shared" si="4"/>
        <v>16.3</v>
      </c>
      <c r="B74" s="171" t="s">
        <v>41</v>
      </c>
      <c r="C74" s="26"/>
      <c r="D74" s="26">
        <v>16.3</v>
      </c>
      <c r="E74" s="131">
        <f t="shared" si="5"/>
        <v>0</v>
      </c>
      <c r="F74" s="22">
        <v>20.8</v>
      </c>
      <c r="G74" s="267">
        <f t="shared" si="3"/>
        <v>-4.5</v>
      </c>
      <c r="H74" s="173"/>
      <c r="I74" s="173"/>
      <c r="J74" s="173"/>
      <c r="K74" s="173"/>
      <c r="L74" s="173"/>
      <c r="M74" s="38"/>
    </row>
    <row r="75" spans="1:13" s="56" customFormat="1" ht="15.75" x14ac:dyDescent="0.25">
      <c r="A75" s="101">
        <f t="shared" si="4"/>
        <v>294.73299999999995</v>
      </c>
      <c r="B75" s="170" t="s">
        <v>42</v>
      </c>
      <c r="C75" s="24">
        <f>SUM(C76:C88)</f>
        <v>0</v>
      </c>
      <c r="D75" s="24">
        <f>SUM(D76:D88)</f>
        <v>294.73299999999995</v>
      </c>
      <c r="E75" s="132">
        <f t="shared" si="5"/>
        <v>0</v>
      </c>
      <c r="F75" s="241">
        <f>SUM(F76:F88)</f>
        <v>363.39099999999996</v>
      </c>
      <c r="G75" s="217">
        <f t="shared" si="3"/>
        <v>-68.658000000000015</v>
      </c>
      <c r="H75" s="354"/>
      <c r="I75" s="354"/>
      <c r="J75" s="354"/>
      <c r="K75" s="354"/>
      <c r="L75" s="354"/>
    </row>
    <row r="76" spans="1:13" ht="15" hidden="1" customHeight="1" x14ac:dyDescent="0.2">
      <c r="A76" s="101" t="str">
        <f t="shared" si="4"/>
        <v>x</v>
      </c>
      <c r="B76" s="171" t="s">
        <v>139</v>
      </c>
      <c r="C76" s="26"/>
      <c r="D76" s="26">
        <v>0</v>
      </c>
      <c r="E76" s="131">
        <f t="shared" si="5"/>
        <v>0</v>
      </c>
      <c r="F76" s="22">
        <v>0</v>
      </c>
      <c r="G76" s="267">
        <f t="shared" si="3"/>
        <v>0</v>
      </c>
    </row>
    <row r="77" spans="1:13" ht="15" hidden="1" customHeight="1" x14ac:dyDescent="0.2">
      <c r="A77" s="101" t="str">
        <f t="shared" si="4"/>
        <v>x</v>
      </c>
      <c r="B77" s="171" t="s">
        <v>140</v>
      </c>
      <c r="C77" s="26"/>
      <c r="D77" s="26">
        <v>0</v>
      </c>
      <c r="E77" s="131">
        <f t="shared" si="5"/>
        <v>0</v>
      </c>
      <c r="F77" s="22">
        <v>0</v>
      </c>
      <c r="G77" s="267">
        <f t="shared" si="3"/>
        <v>0</v>
      </c>
    </row>
    <row r="78" spans="1:13" ht="15" hidden="1" customHeight="1" x14ac:dyDescent="0.2">
      <c r="A78" s="101" t="str">
        <f t="shared" si="4"/>
        <v>x</v>
      </c>
      <c r="B78" s="171" t="s">
        <v>141</v>
      </c>
      <c r="C78" s="26"/>
      <c r="D78" s="26">
        <v>0</v>
      </c>
      <c r="E78" s="131">
        <f t="shared" si="5"/>
        <v>0</v>
      </c>
      <c r="F78" s="22">
        <v>0</v>
      </c>
      <c r="G78" s="267">
        <f t="shared" si="3"/>
        <v>0</v>
      </c>
    </row>
    <row r="79" spans="1:13" ht="15.75" x14ac:dyDescent="0.2">
      <c r="A79" s="101">
        <f t="shared" si="4"/>
        <v>182.1</v>
      </c>
      <c r="B79" s="171" t="s">
        <v>43</v>
      </c>
      <c r="C79" s="26"/>
      <c r="D79" s="26">
        <v>182.1</v>
      </c>
      <c r="E79" s="131">
        <f t="shared" si="5"/>
        <v>0</v>
      </c>
      <c r="F79" s="22">
        <v>226.5</v>
      </c>
      <c r="G79" s="267">
        <f t="shared" si="3"/>
        <v>-44.400000000000006</v>
      </c>
    </row>
    <row r="80" spans="1:13" ht="15.75" x14ac:dyDescent="0.2">
      <c r="A80" s="101">
        <f t="shared" si="4"/>
        <v>14.542</v>
      </c>
      <c r="B80" s="171" t="s">
        <v>44</v>
      </c>
      <c r="C80" s="26"/>
      <c r="D80" s="26">
        <v>14.542</v>
      </c>
      <c r="E80" s="131">
        <f t="shared" si="5"/>
        <v>0</v>
      </c>
      <c r="F80" s="22">
        <v>22.106000000000002</v>
      </c>
      <c r="G80" s="267">
        <f t="shared" si="3"/>
        <v>-7.5640000000000018</v>
      </c>
    </row>
    <row r="81" spans="1:12" ht="15" hidden="1" customHeight="1" x14ac:dyDescent="0.2">
      <c r="A81" s="101" t="str">
        <f t="shared" si="4"/>
        <v>x</v>
      </c>
      <c r="B81" s="171" t="s">
        <v>136</v>
      </c>
      <c r="C81" s="26"/>
      <c r="D81" s="26" t="s">
        <v>136</v>
      </c>
      <c r="E81" s="131">
        <f t="shared" si="5"/>
        <v>0</v>
      </c>
      <c r="F81" s="22" t="s">
        <v>136</v>
      </c>
      <c r="G81" s="267" t="str">
        <f t="shared" si="3"/>
        <v/>
      </c>
    </row>
    <row r="82" spans="1:12" ht="15" hidden="1" customHeight="1" x14ac:dyDescent="0.2">
      <c r="A82" s="101" t="str">
        <f t="shared" si="4"/>
        <v>x</v>
      </c>
      <c r="B82" s="171" t="s">
        <v>136</v>
      </c>
      <c r="C82" s="26"/>
      <c r="D82" s="26" t="s">
        <v>136</v>
      </c>
      <c r="E82" s="131">
        <f t="shared" si="5"/>
        <v>0</v>
      </c>
      <c r="F82" s="22" t="s">
        <v>136</v>
      </c>
      <c r="G82" s="267" t="str">
        <f t="shared" si="3"/>
        <v/>
      </c>
    </row>
    <row r="83" spans="1:12" ht="15.75" hidden="1" x14ac:dyDescent="0.2">
      <c r="A83" s="101" t="str">
        <f t="shared" si="4"/>
        <v>x</v>
      </c>
      <c r="B83" s="171" t="s">
        <v>45</v>
      </c>
      <c r="C83" s="26"/>
      <c r="D83" s="26">
        <v>0</v>
      </c>
      <c r="E83" s="131">
        <f t="shared" si="5"/>
        <v>0</v>
      </c>
      <c r="F83" s="22">
        <v>0</v>
      </c>
      <c r="G83" s="267">
        <f t="shared" si="3"/>
        <v>0</v>
      </c>
    </row>
    <row r="84" spans="1:12" ht="15" hidden="1" customHeight="1" x14ac:dyDescent="0.2">
      <c r="A84" s="101" t="str">
        <f t="shared" si="4"/>
        <v>x</v>
      </c>
      <c r="B84" s="171" t="s">
        <v>136</v>
      </c>
      <c r="C84" s="26"/>
      <c r="D84" s="26" t="s">
        <v>136</v>
      </c>
      <c r="E84" s="131">
        <f t="shared" si="5"/>
        <v>0</v>
      </c>
      <c r="F84" s="22" t="s">
        <v>136</v>
      </c>
      <c r="G84" s="267" t="str">
        <f t="shared" si="3"/>
        <v/>
      </c>
    </row>
    <row r="85" spans="1:12" ht="15.75" x14ac:dyDescent="0.2">
      <c r="A85" s="101">
        <f t="shared" si="4"/>
        <v>29.59</v>
      </c>
      <c r="B85" s="171" t="s">
        <v>46</v>
      </c>
      <c r="C85" s="26"/>
      <c r="D85" s="26">
        <v>29.59</v>
      </c>
      <c r="E85" s="131">
        <f t="shared" si="5"/>
        <v>0</v>
      </c>
      <c r="F85" s="22">
        <v>38.545999999999999</v>
      </c>
      <c r="G85" s="267">
        <f t="shared" si="3"/>
        <v>-8.9559999999999995</v>
      </c>
    </row>
    <row r="86" spans="1:12" ht="15.75" x14ac:dyDescent="0.2">
      <c r="A86" s="101">
        <f t="shared" si="4"/>
        <v>46.68</v>
      </c>
      <c r="B86" s="171" t="s">
        <v>47</v>
      </c>
      <c r="C86" s="26"/>
      <c r="D86" s="26">
        <v>46.68</v>
      </c>
      <c r="E86" s="131">
        <f t="shared" si="5"/>
        <v>0</v>
      </c>
      <c r="F86" s="22">
        <v>45.4</v>
      </c>
      <c r="G86" s="267">
        <f t="shared" si="3"/>
        <v>1.2800000000000011</v>
      </c>
    </row>
    <row r="87" spans="1:12" ht="15.75" x14ac:dyDescent="0.2">
      <c r="A87" s="101">
        <f t="shared" si="4"/>
        <v>8.9570000000000007</v>
      </c>
      <c r="B87" s="171" t="s">
        <v>48</v>
      </c>
      <c r="C87" s="26"/>
      <c r="D87" s="26">
        <v>8.9570000000000007</v>
      </c>
      <c r="E87" s="131">
        <f t="shared" si="5"/>
        <v>0</v>
      </c>
      <c r="F87" s="22">
        <v>16.401</v>
      </c>
      <c r="G87" s="267">
        <f t="shared" si="3"/>
        <v>-7.4439999999999991</v>
      </c>
    </row>
    <row r="88" spans="1:12" ht="15.75" x14ac:dyDescent="0.2">
      <c r="A88" s="101">
        <f t="shared" si="4"/>
        <v>12.864000000000001</v>
      </c>
      <c r="B88" s="168" t="s">
        <v>49</v>
      </c>
      <c r="C88" s="26"/>
      <c r="D88" s="26">
        <v>12.864000000000001</v>
      </c>
      <c r="E88" s="131">
        <f t="shared" si="5"/>
        <v>0</v>
      </c>
      <c r="F88" s="22">
        <v>14.438000000000001</v>
      </c>
      <c r="G88" s="267">
        <f t="shared" si="3"/>
        <v>-1.5739999999999998</v>
      </c>
    </row>
    <row r="89" spans="1:12" s="56" customFormat="1" ht="15.75" hidden="1" x14ac:dyDescent="0.25">
      <c r="A89" s="101" t="str">
        <f t="shared" si="4"/>
        <v>x</v>
      </c>
      <c r="B89" s="170" t="s">
        <v>50</v>
      </c>
      <c r="C89" s="217">
        <f>SUM(C90:C101)</f>
        <v>0</v>
      </c>
      <c r="D89" s="136">
        <f>SUM(D90:D101)</f>
        <v>0</v>
      </c>
      <c r="E89" s="132">
        <f t="shared" si="5"/>
        <v>0</v>
      </c>
      <c r="F89" s="58">
        <f>SUM(F90:F101)</f>
        <v>0.12</v>
      </c>
      <c r="G89" s="217">
        <f t="shared" si="3"/>
        <v>-0.12</v>
      </c>
      <c r="H89" s="354"/>
      <c r="I89" s="354"/>
      <c r="J89" s="354"/>
      <c r="K89" s="354"/>
      <c r="L89" s="354"/>
    </row>
    <row r="90" spans="1:12" ht="15" hidden="1" customHeight="1" x14ac:dyDescent="0.2">
      <c r="A90" s="101" t="str">
        <f t="shared" si="4"/>
        <v>x</v>
      </c>
      <c r="B90" s="171" t="s">
        <v>97</v>
      </c>
      <c r="C90" s="26"/>
      <c r="D90" s="26">
        <v>0</v>
      </c>
      <c r="E90" s="131">
        <f t="shared" si="5"/>
        <v>0</v>
      </c>
      <c r="F90" s="22">
        <v>0</v>
      </c>
      <c r="G90" s="267">
        <f t="shared" si="3"/>
        <v>0</v>
      </c>
    </row>
    <row r="91" spans="1:12" ht="15" hidden="1" customHeight="1" x14ac:dyDescent="0.2">
      <c r="A91" s="101" t="str">
        <f t="shared" si="4"/>
        <v>x</v>
      </c>
      <c r="B91" s="171" t="s">
        <v>98</v>
      </c>
      <c r="C91" s="26"/>
      <c r="D91" s="26">
        <v>0</v>
      </c>
      <c r="E91" s="131">
        <f t="shared" si="5"/>
        <v>0</v>
      </c>
      <c r="F91" s="22">
        <v>0</v>
      </c>
      <c r="G91" s="267">
        <f t="shared" si="3"/>
        <v>0</v>
      </c>
    </row>
    <row r="92" spans="1:12" ht="15" hidden="1" customHeight="1" x14ac:dyDescent="0.2">
      <c r="A92" s="101" t="str">
        <f t="shared" si="4"/>
        <v>x</v>
      </c>
      <c r="B92" s="171" t="s">
        <v>61</v>
      </c>
      <c r="C92" s="26"/>
      <c r="D92" s="26">
        <v>0</v>
      </c>
      <c r="E92" s="131">
        <f t="shared" si="5"/>
        <v>0</v>
      </c>
      <c r="F92" s="22">
        <v>0</v>
      </c>
      <c r="G92" s="267">
        <f t="shared" ref="G92:G93" si="6">IFERROR(D92-F92,"")</f>
        <v>0</v>
      </c>
    </row>
    <row r="93" spans="1:12" s="40" customFormat="1" ht="15.75" hidden="1" customHeight="1" x14ac:dyDescent="0.25">
      <c r="A93" s="101" t="str">
        <f t="shared" si="4"/>
        <v>x</v>
      </c>
      <c r="B93" s="171" t="s">
        <v>136</v>
      </c>
      <c r="C93" s="26"/>
      <c r="D93" s="26" t="s">
        <v>136</v>
      </c>
      <c r="E93" s="131">
        <f t="shared" si="5"/>
        <v>0</v>
      </c>
      <c r="F93" s="22" t="s">
        <v>136</v>
      </c>
      <c r="G93" s="267" t="str">
        <f t="shared" si="6"/>
        <v/>
      </c>
      <c r="H93" s="173"/>
      <c r="I93" s="173"/>
      <c r="J93" s="173"/>
      <c r="K93" s="173"/>
      <c r="L93" s="173"/>
    </row>
    <row r="94" spans="1:12" ht="15.75" hidden="1" x14ac:dyDescent="0.2">
      <c r="A94" s="101" t="str">
        <f t="shared" si="4"/>
        <v>x</v>
      </c>
      <c r="B94" s="171" t="s">
        <v>51</v>
      </c>
      <c r="C94" s="26"/>
      <c r="D94" s="26">
        <v>0</v>
      </c>
      <c r="E94" s="131">
        <f>IFERROR(#REF!/C94*100,0)</f>
        <v>0</v>
      </c>
      <c r="F94" s="22">
        <v>0.12</v>
      </c>
      <c r="G94" s="267">
        <f>IFERROR(D94-F94,"")</f>
        <v>-0.12</v>
      </c>
    </row>
    <row r="95" spans="1:12" ht="15" hidden="1" customHeight="1" x14ac:dyDescent="0.2">
      <c r="A95" s="101" t="str">
        <f t="shared" si="4"/>
        <v>x</v>
      </c>
      <c r="B95" s="218" t="s">
        <v>52</v>
      </c>
      <c r="C95" s="26"/>
      <c r="D95" s="26">
        <v>0</v>
      </c>
      <c r="E95" s="131">
        <f t="shared" ref="E95:E101" si="7">IFERROR(D95/C95*100,0)</f>
        <v>0</v>
      </c>
      <c r="F95" s="22">
        <v>0</v>
      </c>
      <c r="G95" s="267">
        <f t="shared" ref="G95:G101" si="8">IFERROR(D95-F95,"")</f>
        <v>0</v>
      </c>
    </row>
    <row r="96" spans="1:12" ht="15" hidden="1" customHeight="1" x14ac:dyDescent="0.2">
      <c r="A96" s="101" t="str">
        <f t="shared" si="4"/>
        <v>x</v>
      </c>
      <c r="B96" s="171" t="s">
        <v>53</v>
      </c>
      <c r="C96" s="26"/>
      <c r="D96" s="26">
        <v>0</v>
      </c>
      <c r="E96" s="131">
        <f t="shared" si="7"/>
        <v>0</v>
      </c>
      <c r="F96" s="22">
        <v>0</v>
      </c>
      <c r="G96" s="267">
        <f t="shared" si="8"/>
        <v>0</v>
      </c>
    </row>
    <row r="97" spans="1:7" ht="15" hidden="1" customHeight="1" x14ac:dyDescent="0.2">
      <c r="A97" s="101" t="str">
        <f t="shared" si="4"/>
        <v>x</v>
      </c>
      <c r="B97" s="205" t="s">
        <v>82</v>
      </c>
      <c r="C97" s="26"/>
      <c r="D97" s="26">
        <v>0</v>
      </c>
      <c r="E97" s="131">
        <f t="shared" si="7"/>
        <v>0</v>
      </c>
      <c r="F97" s="22">
        <v>0</v>
      </c>
      <c r="G97" s="267">
        <f t="shared" si="8"/>
        <v>0</v>
      </c>
    </row>
    <row r="98" spans="1:7" ht="15" hidden="1" customHeight="1" x14ac:dyDescent="0.2">
      <c r="A98" s="101" t="str">
        <f t="shared" si="4"/>
        <v>x</v>
      </c>
      <c r="B98" s="171" t="s">
        <v>136</v>
      </c>
      <c r="C98" s="26"/>
      <c r="D98" s="26" t="s">
        <v>136</v>
      </c>
      <c r="E98" s="131">
        <f t="shared" si="7"/>
        <v>0</v>
      </c>
      <c r="F98" s="22" t="s">
        <v>136</v>
      </c>
      <c r="G98" s="267" t="str">
        <f t="shared" si="8"/>
        <v/>
      </c>
    </row>
    <row r="99" spans="1:7" ht="15" hidden="1" customHeight="1" x14ac:dyDescent="0.2">
      <c r="A99" s="101" t="str">
        <f t="shared" si="4"/>
        <v>x</v>
      </c>
      <c r="B99" s="171" t="s">
        <v>55</v>
      </c>
      <c r="C99" s="26"/>
      <c r="D99" s="26">
        <v>0</v>
      </c>
      <c r="E99" s="131">
        <f t="shared" si="7"/>
        <v>0</v>
      </c>
      <c r="F99" s="22">
        <v>0</v>
      </c>
      <c r="G99" s="267">
        <f t="shared" si="8"/>
        <v>0</v>
      </c>
    </row>
    <row r="100" spans="1:7" ht="15" hidden="1" customHeight="1" x14ac:dyDescent="0.2">
      <c r="A100" s="101" t="str">
        <f t="shared" si="4"/>
        <v>x</v>
      </c>
      <c r="B100" s="171" t="s">
        <v>56</v>
      </c>
      <c r="C100" s="26"/>
      <c r="D100" s="26">
        <v>0</v>
      </c>
      <c r="E100" s="131">
        <f t="shared" si="7"/>
        <v>0</v>
      </c>
      <c r="F100" s="22">
        <v>0</v>
      </c>
      <c r="G100" s="267">
        <f t="shared" si="8"/>
        <v>0</v>
      </c>
    </row>
    <row r="101" spans="1:7" ht="15" hidden="1" customHeight="1" x14ac:dyDescent="0.2">
      <c r="A101" s="101" t="str">
        <f t="shared" si="4"/>
        <v>x</v>
      </c>
      <c r="B101" s="179" t="s">
        <v>99</v>
      </c>
      <c r="C101" s="156"/>
      <c r="D101" s="156">
        <v>0</v>
      </c>
      <c r="E101" s="133">
        <f t="shared" si="7"/>
        <v>0</v>
      </c>
      <c r="F101" s="270">
        <v>0</v>
      </c>
      <c r="G101" s="269">
        <f t="shared" si="8"/>
        <v>0</v>
      </c>
    </row>
  </sheetData>
  <mergeCells count="5">
    <mergeCell ref="B1:G1"/>
    <mergeCell ref="B3:B4"/>
    <mergeCell ref="D3:G3"/>
    <mergeCell ref="B2:G2"/>
    <mergeCell ref="C3:C4"/>
  </mergeCells>
  <printOptions horizontalCentered="1"/>
  <pageMargins left="0" right="0" top="0" bottom="0" header="0" footer="0"/>
  <pageSetup paperSize="9" scale="51" orientation="portrait" r:id="rId1"/>
  <rowBreaks count="1" manualBreakCount="1">
    <brk id="44" max="6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N101"/>
  <sheetViews>
    <sheetView showZeros="0" workbookViewId="0">
      <selection activeCell="B7" sqref="B7"/>
    </sheetView>
  </sheetViews>
  <sheetFormatPr defaultColWidth="9.140625" defaultRowHeight="15" x14ac:dyDescent="0.2"/>
  <cols>
    <col min="1" max="1" width="33.7109375" style="38" customWidth="1"/>
    <col min="2" max="4" width="10.7109375" style="38" customWidth="1"/>
    <col min="5" max="13" width="9.140625" style="38"/>
    <col min="14" max="14" width="12.7109375" style="38" customWidth="1"/>
    <col min="15" max="16384" width="9.140625" style="38"/>
  </cols>
  <sheetData>
    <row r="1" spans="1:14" ht="26.25" customHeight="1" x14ac:dyDescent="0.2">
      <c r="A1" s="400" t="s">
        <v>81</v>
      </c>
      <c r="B1" s="400"/>
      <c r="C1" s="400"/>
      <c r="D1" s="400"/>
      <c r="M1" s="64" t="s">
        <v>110</v>
      </c>
      <c r="N1" s="65">
        <v>43649</v>
      </c>
    </row>
    <row r="2" spans="1:14" ht="15.75" x14ac:dyDescent="0.25">
      <c r="A2" s="63" t="s">
        <v>100</v>
      </c>
      <c r="B2" s="402">
        <f ca="1">TODAY()</f>
        <v>44907</v>
      </c>
      <c r="C2" s="402"/>
      <c r="D2" s="63"/>
      <c r="E2" s="63"/>
      <c r="F2" s="63"/>
    </row>
    <row r="3" spans="1:14" ht="24.75" customHeight="1" x14ac:dyDescent="0.2">
      <c r="A3" s="370" t="s">
        <v>0</v>
      </c>
      <c r="B3" s="396" t="s">
        <v>134</v>
      </c>
      <c r="C3" s="396"/>
      <c r="D3" s="396"/>
    </row>
    <row r="4" spans="1:14" ht="46.5" customHeight="1" x14ac:dyDescent="0.2">
      <c r="A4" s="401"/>
      <c r="B4" s="39" t="s">
        <v>111</v>
      </c>
      <c r="C4" s="39" t="s">
        <v>135</v>
      </c>
      <c r="D4" s="39" t="s">
        <v>69</v>
      </c>
    </row>
    <row r="5" spans="1:14" s="56" customFormat="1" ht="15.75" x14ac:dyDescent="0.2">
      <c r="A5" s="61" t="s">
        <v>1</v>
      </c>
      <c r="B5" s="53">
        <f>B6+B25+B36+B45+B53+B68+B75+B89</f>
        <v>700.3</v>
      </c>
      <c r="C5" s="53" t="e">
        <f>C6+C25+C36+C45+C53+C68+C75+C89</f>
        <v>#N/A</v>
      </c>
      <c r="D5" s="55" t="e">
        <f t="shared" ref="D5:D23" si="0">B5-C5</f>
        <v>#N/A</v>
      </c>
      <c r="E5" s="56">
        <f>E6+E25+E36+E45+E53+E68+E75+E89</f>
        <v>0</v>
      </c>
      <c r="G5" s="56">
        <f>G6+G25+G36+G45+G53+G68+G75+G89</f>
        <v>0</v>
      </c>
    </row>
    <row r="6" spans="1:14" s="56" customFormat="1" ht="15.75" x14ac:dyDescent="0.25">
      <c r="A6" s="34" t="s">
        <v>2</v>
      </c>
      <c r="B6" s="57">
        <f>SUM(B7:B23)</f>
        <v>700.3</v>
      </c>
      <c r="C6" s="57" t="e">
        <f>SUM(C7:C23)</f>
        <v>#N/A</v>
      </c>
      <c r="D6" s="59" t="e">
        <f t="shared" si="0"/>
        <v>#N/A</v>
      </c>
      <c r="E6" s="56">
        <f>SUM(E7:E23)</f>
        <v>0</v>
      </c>
    </row>
    <row r="7" spans="1:14" x14ac:dyDescent="0.2">
      <c r="A7" s="35" t="s">
        <v>3</v>
      </c>
      <c r="B7" s="19">
        <v>700.3</v>
      </c>
      <c r="C7" s="22" t="e">
        <v>#N/A</v>
      </c>
      <c r="D7" s="32" t="e">
        <f t="shared" si="0"/>
        <v>#N/A</v>
      </c>
    </row>
    <row r="8" spans="1:14" x14ac:dyDescent="0.2">
      <c r="A8" s="35" t="s">
        <v>4</v>
      </c>
      <c r="B8" s="19"/>
      <c r="C8" s="22"/>
      <c r="D8" s="32">
        <f t="shared" si="0"/>
        <v>0</v>
      </c>
    </row>
    <row r="9" spans="1:14" x14ac:dyDescent="0.2">
      <c r="A9" s="35" t="s">
        <v>5</v>
      </c>
      <c r="B9" s="19"/>
      <c r="C9" s="22"/>
      <c r="D9" s="32">
        <f t="shared" si="0"/>
        <v>0</v>
      </c>
      <c r="F9" s="51"/>
    </row>
    <row r="10" spans="1:14" x14ac:dyDescent="0.2">
      <c r="A10" s="35" t="s">
        <v>6</v>
      </c>
      <c r="B10" s="19"/>
      <c r="C10" s="22"/>
      <c r="D10" s="32">
        <f t="shared" si="0"/>
        <v>0</v>
      </c>
    </row>
    <row r="11" spans="1:14" x14ac:dyDescent="0.2">
      <c r="A11" s="35" t="s">
        <v>7</v>
      </c>
      <c r="B11" s="19"/>
      <c r="C11" s="22"/>
      <c r="D11" s="32">
        <f t="shared" si="0"/>
        <v>0</v>
      </c>
    </row>
    <row r="12" spans="1:14" x14ac:dyDescent="0.2">
      <c r="A12" s="35" t="s">
        <v>8</v>
      </c>
      <c r="B12" s="19"/>
      <c r="C12" s="22"/>
      <c r="D12" s="32">
        <f t="shared" si="0"/>
        <v>0</v>
      </c>
    </row>
    <row r="13" spans="1:14" x14ac:dyDescent="0.2">
      <c r="A13" s="35" t="s">
        <v>9</v>
      </c>
      <c r="B13" s="19"/>
      <c r="C13" s="22"/>
      <c r="D13" s="32">
        <f t="shared" si="0"/>
        <v>0</v>
      </c>
    </row>
    <row r="14" spans="1:14" x14ac:dyDescent="0.2">
      <c r="A14" s="35" t="s">
        <v>10</v>
      </c>
      <c r="B14" s="19"/>
      <c r="C14" s="22"/>
      <c r="D14" s="32">
        <f t="shared" si="0"/>
        <v>0</v>
      </c>
    </row>
    <row r="15" spans="1:14" x14ac:dyDescent="0.2">
      <c r="A15" s="35" t="s">
        <v>11</v>
      </c>
      <c r="B15" s="19"/>
      <c r="C15" s="22"/>
      <c r="D15" s="32">
        <f t="shared" si="0"/>
        <v>0</v>
      </c>
    </row>
    <row r="16" spans="1:14" x14ac:dyDescent="0.2">
      <c r="A16" s="35" t="s">
        <v>58</v>
      </c>
      <c r="B16" s="19"/>
      <c r="C16" s="22"/>
      <c r="D16" s="32">
        <f t="shared" si="0"/>
        <v>0</v>
      </c>
    </row>
    <row r="17" spans="1:7" x14ac:dyDescent="0.2">
      <c r="A17" s="35" t="s">
        <v>12</v>
      </c>
      <c r="B17" s="19"/>
      <c r="C17" s="22"/>
      <c r="D17" s="32">
        <f t="shared" si="0"/>
        <v>0</v>
      </c>
    </row>
    <row r="18" spans="1:7" x14ac:dyDescent="0.2">
      <c r="A18" s="35" t="s">
        <v>13</v>
      </c>
      <c r="B18" s="19"/>
      <c r="C18" s="22"/>
      <c r="D18" s="32">
        <f t="shared" si="0"/>
        <v>0</v>
      </c>
    </row>
    <row r="19" spans="1:7" x14ac:dyDescent="0.2">
      <c r="A19" s="35" t="s">
        <v>14</v>
      </c>
      <c r="B19" s="19"/>
      <c r="C19" s="22"/>
      <c r="D19" s="32">
        <f t="shared" si="0"/>
        <v>0</v>
      </c>
    </row>
    <row r="20" spans="1:7" x14ac:dyDescent="0.2">
      <c r="A20" s="35" t="s">
        <v>15</v>
      </c>
      <c r="B20" s="19"/>
      <c r="C20" s="22"/>
      <c r="D20" s="32">
        <f t="shared" si="0"/>
        <v>0</v>
      </c>
    </row>
    <row r="21" spans="1:7" x14ac:dyDescent="0.2">
      <c r="A21" s="35" t="s">
        <v>16</v>
      </c>
      <c r="B21" s="19"/>
      <c r="C21" s="22"/>
      <c r="D21" s="32">
        <f t="shared" si="0"/>
        <v>0</v>
      </c>
    </row>
    <row r="22" spans="1:7" x14ac:dyDescent="0.2">
      <c r="A22" s="35" t="s">
        <v>17</v>
      </c>
      <c r="B22" s="19"/>
      <c r="C22" s="22"/>
      <c r="D22" s="32">
        <f t="shared" si="0"/>
        <v>0</v>
      </c>
    </row>
    <row r="23" spans="1:7" x14ac:dyDescent="0.2">
      <c r="A23" s="35" t="s">
        <v>18</v>
      </c>
      <c r="B23" s="19"/>
      <c r="C23" s="22"/>
      <c r="D23" s="32">
        <f t="shared" si="0"/>
        <v>0</v>
      </c>
    </row>
    <row r="24" spans="1:7" s="40" customFormat="1" ht="15.75" hidden="1" customHeight="1" x14ac:dyDescent="0.25">
      <c r="A24" s="35" t="s">
        <v>136</v>
      </c>
      <c r="B24" s="19"/>
      <c r="C24" s="22"/>
      <c r="D24" s="32"/>
    </row>
    <row r="25" spans="1:7" s="60" customFormat="1" ht="15.75" x14ac:dyDescent="0.25">
      <c r="A25" s="34" t="s">
        <v>19</v>
      </c>
      <c r="B25" s="57">
        <f>SUM(B26:B35)</f>
        <v>0</v>
      </c>
      <c r="C25" s="58">
        <f>SUM(C26:C35)</f>
        <v>0</v>
      </c>
      <c r="D25" s="59">
        <f t="shared" ref="D25:D35" si="1">B25-C25</f>
        <v>0</v>
      </c>
      <c r="E25" s="60">
        <f>SUM(E26:E35)</f>
        <v>0</v>
      </c>
      <c r="G25" s="60">
        <f>SUM(G26:G35)</f>
        <v>0</v>
      </c>
    </row>
    <row r="26" spans="1:7" ht="15" customHeight="1" x14ac:dyDescent="0.2">
      <c r="A26" s="35" t="s">
        <v>137</v>
      </c>
      <c r="B26" s="19"/>
      <c r="C26" s="22"/>
      <c r="D26" s="32">
        <f t="shared" si="1"/>
        <v>0</v>
      </c>
    </row>
    <row r="27" spans="1:7" ht="15" customHeight="1" x14ac:dyDescent="0.2">
      <c r="A27" s="35" t="s">
        <v>20</v>
      </c>
      <c r="B27" s="19"/>
      <c r="C27" s="22"/>
      <c r="D27" s="32">
        <f t="shared" si="1"/>
        <v>0</v>
      </c>
    </row>
    <row r="28" spans="1:7" ht="15" customHeight="1" x14ac:dyDescent="0.2">
      <c r="A28" s="35" t="s">
        <v>21</v>
      </c>
      <c r="B28" s="19"/>
      <c r="C28" s="22"/>
      <c r="D28" s="32">
        <f t="shared" si="1"/>
        <v>0</v>
      </c>
    </row>
    <row r="29" spans="1:7" ht="15" hidden="1" customHeight="1" x14ac:dyDescent="0.2">
      <c r="A29" s="35" t="s">
        <v>136</v>
      </c>
      <c r="B29" s="19"/>
      <c r="C29" s="22"/>
      <c r="D29" s="32">
        <f t="shared" si="1"/>
        <v>0</v>
      </c>
    </row>
    <row r="30" spans="1:7" x14ac:dyDescent="0.2">
      <c r="A30" s="35" t="s">
        <v>22</v>
      </c>
      <c r="B30" s="19"/>
      <c r="C30" s="22"/>
      <c r="D30" s="32">
        <f t="shared" si="1"/>
        <v>0</v>
      </c>
    </row>
    <row r="31" spans="1:7" x14ac:dyDescent="0.2">
      <c r="A31" s="35" t="s">
        <v>83</v>
      </c>
      <c r="B31" s="19"/>
      <c r="C31" s="22"/>
      <c r="D31" s="32">
        <f t="shared" si="1"/>
        <v>0</v>
      </c>
    </row>
    <row r="32" spans="1:7" x14ac:dyDescent="0.2">
      <c r="A32" s="35" t="s">
        <v>23</v>
      </c>
      <c r="B32" s="19"/>
      <c r="C32" s="22"/>
      <c r="D32" s="32">
        <f t="shared" si="1"/>
        <v>0</v>
      </c>
    </row>
    <row r="33" spans="1:7" ht="15" customHeight="1" x14ac:dyDescent="0.2">
      <c r="A33" s="35" t="s">
        <v>24</v>
      </c>
      <c r="B33" s="19"/>
      <c r="C33" s="22"/>
      <c r="D33" s="32">
        <f t="shared" si="1"/>
        <v>0</v>
      </c>
    </row>
    <row r="34" spans="1:7" x14ac:dyDescent="0.2">
      <c r="A34" s="35" t="s">
        <v>25</v>
      </c>
      <c r="B34" s="19"/>
      <c r="C34" s="22"/>
      <c r="D34" s="32">
        <f t="shared" si="1"/>
        <v>0</v>
      </c>
    </row>
    <row r="35" spans="1:7" s="40" customFormat="1" ht="15.75" x14ac:dyDescent="0.25">
      <c r="A35" s="35" t="s">
        <v>26</v>
      </c>
      <c r="B35" s="19"/>
      <c r="C35" s="22"/>
      <c r="D35" s="32">
        <f t="shared" si="1"/>
        <v>0</v>
      </c>
    </row>
    <row r="36" spans="1:7" s="60" customFormat="1" ht="15.75" x14ac:dyDescent="0.25">
      <c r="A36" s="34" t="s">
        <v>59</v>
      </c>
      <c r="B36" s="57">
        <f>SUM(B37:B44)</f>
        <v>0</v>
      </c>
      <c r="C36" s="58">
        <f>SUM(C37:C44)</f>
        <v>0</v>
      </c>
      <c r="D36" s="59">
        <f>SUM(D37:D43)</f>
        <v>0</v>
      </c>
      <c r="E36" s="60">
        <f>SUM(E37:E44)</f>
        <v>0</v>
      </c>
      <c r="G36" s="60">
        <f>SUM(G37:G44)</f>
        <v>0</v>
      </c>
    </row>
    <row r="37" spans="1:7" x14ac:dyDescent="0.2">
      <c r="A37" s="35" t="s">
        <v>84</v>
      </c>
      <c r="B37" s="19"/>
      <c r="C37" s="22"/>
      <c r="D37" s="32">
        <f t="shared" ref="D37:D43" si="2">B37-C37</f>
        <v>0</v>
      </c>
    </row>
    <row r="38" spans="1:7" x14ac:dyDescent="0.2">
      <c r="A38" s="35" t="s">
        <v>85</v>
      </c>
      <c r="B38" s="19"/>
      <c r="C38" s="22"/>
      <c r="D38" s="32">
        <f t="shared" si="2"/>
        <v>0</v>
      </c>
    </row>
    <row r="39" spans="1:7" x14ac:dyDescent="0.2">
      <c r="A39" s="36" t="s">
        <v>63</v>
      </c>
      <c r="B39" s="19"/>
      <c r="C39" s="22"/>
      <c r="D39" s="32">
        <f t="shared" si="2"/>
        <v>0</v>
      </c>
    </row>
    <row r="40" spans="1:7" x14ac:dyDescent="0.2">
      <c r="A40" s="35" t="s">
        <v>27</v>
      </c>
      <c r="B40" s="19"/>
      <c r="C40" s="22"/>
      <c r="D40" s="32">
        <f t="shared" si="2"/>
        <v>0</v>
      </c>
    </row>
    <row r="41" spans="1:7" x14ac:dyDescent="0.2">
      <c r="A41" s="35" t="s">
        <v>28</v>
      </c>
      <c r="B41" s="19"/>
      <c r="C41" s="22"/>
      <c r="D41" s="32">
        <f t="shared" si="2"/>
        <v>0</v>
      </c>
    </row>
    <row r="42" spans="1:7" x14ac:dyDescent="0.2">
      <c r="A42" s="35" t="s">
        <v>29</v>
      </c>
      <c r="B42" s="19"/>
      <c r="C42" s="22"/>
      <c r="D42" s="32">
        <f t="shared" si="2"/>
        <v>0</v>
      </c>
    </row>
    <row r="43" spans="1:7" x14ac:dyDescent="0.2">
      <c r="A43" s="35" t="s">
        <v>30</v>
      </c>
      <c r="B43" s="19"/>
      <c r="C43" s="22"/>
      <c r="D43" s="32">
        <f t="shared" si="2"/>
        <v>0</v>
      </c>
    </row>
    <row r="44" spans="1:7" s="40" customFormat="1" ht="15.75" customHeight="1" x14ac:dyDescent="0.25">
      <c r="A44" s="35" t="s">
        <v>64</v>
      </c>
      <c r="B44" s="19"/>
      <c r="C44" s="22"/>
      <c r="D44" s="32"/>
    </row>
    <row r="45" spans="1:7" s="60" customFormat="1" ht="15.75" x14ac:dyDescent="0.25">
      <c r="A45" s="34" t="s">
        <v>62</v>
      </c>
      <c r="B45" s="57">
        <f>SUM(B46:B52)</f>
        <v>0</v>
      </c>
      <c r="C45" s="58">
        <f>SUM(C46:C52)</f>
        <v>0</v>
      </c>
      <c r="D45" s="59">
        <f t="shared" ref="D45:D76" si="3">B45-C45</f>
        <v>0</v>
      </c>
      <c r="E45" s="60">
        <f>SUM(E46:E52)</f>
        <v>0</v>
      </c>
      <c r="G45" s="60">
        <f>SUM(G46:G52)</f>
        <v>0</v>
      </c>
    </row>
    <row r="46" spans="1:7" x14ac:dyDescent="0.2">
      <c r="A46" s="35" t="s">
        <v>86</v>
      </c>
      <c r="B46" s="19"/>
      <c r="C46" s="22"/>
      <c r="D46" s="32">
        <f t="shared" si="3"/>
        <v>0</v>
      </c>
    </row>
    <row r="47" spans="1:7" x14ac:dyDescent="0.2">
      <c r="A47" s="35" t="s">
        <v>87</v>
      </c>
      <c r="B47" s="19"/>
      <c r="C47" s="22"/>
      <c r="D47" s="32">
        <f t="shared" si="3"/>
        <v>0</v>
      </c>
    </row>
    <row r="48" spans="1:7" x14ac:dyDescent="0.2">
      <c r="A48" s="35" t="s">
        <v>88</v>
      </c>
      <c r="B48" s="19"/>
      <c r="C48" s="22"/>
      <c r="D48" s="32">
        <f t="shared" si="3"/>
        <v>0</v>
      </c>
    </row>
    <row r="49" spans="1:7" x14ac:dyDescent="0.2">
      <c r="A49" s="35" t="s">
        <v>89</v>
      </c>
      <c r="B49" s="19"/>
      <c r="C49" s="22"/>
      <c r="D49" s="32">
        <f t="shared" si="3"/>
        <v>0</v>
      </c>
    </row>
    <row r="50" spans="1:7" x14ac:dyDescent="0.2">
      <c r="A50" s="35" t="s">
        <v>101</v>
      </c>
      <c r="B50" s="19"/>
      <c r="C50" s="22"/>
      <c r="D50" s="32">
        <f t="shared" si="3"/>
        <v>0</v>
      </c>
    </row>
    <row r="51" spans="1:7" x14ac:dyDescent="0.2">
      <c r="A51" s="35" t="s">
        <v>90</v>
      </c>
      <c r="B51" s="19"/>
      <c r="C51" s="22"/>
      <c r="D51" s="32">
        <f t="shared" si="3"/>
        <v>0</v>
      </c>
    </row>
    <row r="52" spans="1:7" s="40" customFormat="1" ht="15.75" x14ac:dyDescent="0.25">
      <c r="A52" s="35" t="s">
        <v>102</v>
      </c>
      <c r="B52" s="19"/>
      <c r="C52" s="22"/>
      <c r="D52" s="32">
        <f t="shared" si="3"/>
        <v>0</v>
      </c>
    </row>
    <row r="53" spans="1:7" s="60" customFormat="1" ht="15.75" x14ac:dyDescent="0.25">
      <c r="A53" s="37" t="s">
        <v>31</v>
      </c>
      <c r="B53" s="57">
        <f>SUM(B54:B67)</f>
        <v>0</v>
      </c>
      <c r="C53" s="58">
        <f>SUM(C54:C67)</f>
        <v>0</v>
      </c>
      <c r="D53" s="59">
        <f t="shared" si="3"/>
        <v>0</v>
      </c>
      <c r="E53" s="60">
        <f>SUM(E54:E67)</f>
        <v>0</v>
      </c>
      <c r="G53" s="60">
        <f>SUM(G54:G67)</f>
        <v>0</v>
      </c>
    </row>
    <row r="54" spans="1:7" x14ac:dyDescent="0.2">
      <c r="A54" s="28" t="s">
        <v>91</v>
      </c>
      <c r="B54" s="19"/>
      <c r="C54" s="22"/>
      <c r="D54" s="32">
        <f t="shared" si="3"/>
        <v>0</v>
      </c>
    </row>
    <row r="55" spans="1:7" x14ac:dyDescent="0.2">
      <c r="A55" s="28" t="s">
        <v>92</v>
      </c>
      <c r="B55" s="19"/>
      <c r="C55" s="22"/>
      <c r="D55" s="32">
        <f t="shared" si="3"/>
        <v>0</v>
      </c>
    </row>
    <row r="56" spans="1:7" x14ac:dyDescent="0.2">
      <c r="A56" s="28" t="s">
        <v>93</v>
      </c>
      <c r="B56" s="19"/>
      <c r="C56" s="22"/>
      <c r="D56" s="32">
        <f t="shared" si="3"/>
        <v>0</v>
      </c>
    </row>
    <row r="57" spans="1:7" x14ac:dyDescent="0.2">
      <c r="A57" s="28" t="s">
        <v>94</v>
      </c>
      <c r="B57" s="19"/>
      <c r="C57" s="22"/>
      <c r="D57" s="32">
        <f t="shared" si="3"/>
        <v>0</v>
      </c>
    </row>
    <row r="58" spans="1:7" x14ac:dyDescent="0.2">
      <c r="A58" s="28" t="s">
        <v>57</v>
      </c>
      <c r="B58" s="19"/>
      <c r="C58" s="22"/>
      <c r="D58" s="32">
        <f t="shared" si="3"/>
        <v>0</v>
      </c>
    </row>
    <row r="59" spans="1:7" x14ac:dyDescent="0.2">
      <c r="A59" s="28" t="s">
        <v>32</v>
      </c>
      <c r="B59" s="19"/>
      <c r="C59" s="22"/>
      <c r="D59" s="32">
        <f t="shared" si="3"/>
        <v>0</v>
      </c>
    </row>
    <row r="60" spans="1:7" x14ac:dyDescent="0.2">
      <c r="A60" s="28" t="s">
        <v>60</v>
      </c>
      <c r="B60" s="19"/>
      <c r="C60" s="22"/>
      <c r="D60" s="32">
        <f t="shared" si="3"/>
        <v>0</v>
      </c>
    </row>
    <row r="61" spans="1:7" x14ac:dyDescent="0.2">
      <c r="A61" s="28" t="s">
        <v>33</v>
      </c>
      <c r="B61" s="19"/>
      <c r="C61" s="22"/>
      <c r="D61" s="32">
        <f t="shared" si="3"/>
        <v>0</v>
      </c>
    </row>
    <row r="62" spans="1:7" x14ac:dyDescent="0.2">
      <c r="A62" s="28" t="s">
        <v>95</v>
      </c>
      <c r="B62" s="19"/>
      <c r="C62" s="22"/>
      <c r="D62" s="32">
        <f t="shared" si="3"/>
        <v>0</v>
      </c>
    </row>
    <row r="63" spans="1:7" x14ac:dyDescent="0.2">
      <c r="A63" s="28" t="s">
        <v>34</v>
      </c>
      <c r="B63" s="19"/>
      <c r="C63" s="22"/>
      <c r="D63" s="32">
        <f t="shared" si="3"/>
        <v>0</v>
      </c>
    </row>
    <row r="64" spans="1:7" x14ac:dyDescent="0.2">
      <c r="A64" s="28" t="s">
        <v>35</v>
      </c>
      <c r="B64" s="19"/>
      <c r="C64" s="22"/>
      <c r="D64" s="32">
        <f t="shared" si="3"/>
        <v>0</v>
      </c>
    </row>
    <row r="65" spans="1:7" x14ac:dyDescent="0.2">
      <c r="A65" s="35" t="s">
        <v>36</v>
      </c>
      <c r="B65" s="19"/>
      <c r="C65" s="22"/>
      <c r="D65" s="32">
        <f t="shared" si="3"/>
        <v>0</v>
      </c>
    </row>
    <row r="66" spans="1:7" x14ac:dyDescent="0.2">
      <c r="A66" s="35" t="s">
        <v>37</v>
      </c>
      <c r="B66" s="19"/>
      <c r="C66" s="22"/>
      <c r="D66" s="32">
        <f t="shared" si="3"/>
        <v>0</v>
      </c>
    </row>
    <row r="67" spans="1:7" s="40" customFormat="1" ht="15.75" x14ac:dyDescent="0.25">
      <c r="A67" s="28" t="s">
        <v>38</v>
      </c>
      <c r="B67" s="19"/>
      <c r="C67" s="22"/>
      <c r="D67" s="32">
        <f t="shared" si="3"/>
        <v>0</v>
      </c>
    </row>
    <row r="68" spans="1:7" s="60" customFormat="1" ht="15.75" x14ac:dyDescent="0.25">
      <c r="A68" s="37" t="s">
        <v>138</v>
      </c>
      <c r="B68" s="57">
        <f>SUM(B69:B74)</f>
        <v>0</v>
      </c>
      <c r="C68" s="58">
        <f>SUM(C69:C74)</f>
        <v>0</v>
      </c>
      <c r="D68" s="59">
        <f t="shared" si="3"/>
        <v>0</v>
      </c>
      <c r="E68" s="60">
        <f>SUM(E69:E74)</f>
        <v>0</v>
      </c>
      <c r="G68" s="60">
        <f>SUM(G69:G74)</f>
        <v>0</v>
      </c>
    </row>
    <row r="69" spans="1:7" x14ac:dyDescent="0.2">
      <c r="A69" s="28" t="s">
        <v>96</v>
      </c>
      <c r="B69" s="19"/>
      <c r="C69" s="22"/>
      <c r="D69" s="32">
        <f t="shared" si="3"/>
        <v>0</v>
      </c>
    </row>
    <row r="70" spans="1:7" x14ac:dyDescent="0.2">
      <c r="A70" s="28" t="s">
        <v>39</v>
      </c>
      <c r="B70" s="19"/>
      <c r="C70" s="22"/>
      <c r="D70" s="32">
        <f t="shared" si="3"/>
        <v>0</v>
      </c>
    </row>
    <row r="71" spans="1:7" x14ac:dyDescent="0.2">
      <c r="A71" s="28" t="s">
        <v>40</v>
      </c>
      <c r="B71" s="19"/>
      <c r="C71" s="22"/>
      <c r="D71" s="32">
        <f t="shared" si="3"/>
        <v>0</v>
      </c>
    </row>
    <row r="72" spans="1:7" ht="15" hidden="1" customHeight="1" x14ac:dyDescent="0.2">
      <c r="A72" s="28" t="s">
        <v>136</v>
      </c>
      <c r="B72" s="19"/>
      <c r="C72" s="22"/>
      <c r="D72" s="32">
        <f t="shared" si="3"/>
        <v>0</v>
      </c>
    </row>
    <row r="73" spans="1:7" ht="15" hidden="1" customHeight="1" x14ac:dyDescent="0.2">
      <c r="A73" s="28" t="s">
        <v>136</v>
      </c>
      <c r="B73" s="19"/>
      <c r="C73" s="22"/>
      <c r="D73" s="32">
        <f t="shared" si="3"/>
        <v>0</v>
      </c>
    </row>
    <row r="74" spans="1:7" s="40" customFormat="1" ht="15.75" x14ac:dyDescent="0.25">
      <c r="A74" s="28" t="s">
        <v>41</v>
      </c>
      <c r="B74" s="19"/>
      <c r="C74" s="22"/>
      <c r="D74" s="32">
        <f t="shared" si="3"/>
        <v>0</v>
      </c>
    </row>
    <row r="75" spans="1:7" s="60" customFormat="1" ht="15.75" x14ac:dyDescent="0.25">
      <c r="A75" s="37" t="s">
        <v>42</v>
      </c>
      <c r="B75" s="57">
        <f>SUM(B76:B88)</f>
        <v>0</v>
      </c>
      <c r="C75" s="58">
        <f>SUM(C76:C88)</f>
        <v>0</v>
      </c>
      <c r="D75" s="59">
        <f t="shared" si="3"/>
        <v>0</v>
      </c>
      <c r="E75" s="60">
        <f>SUM(E76:E88)</f>
        <v>0</v>
      </c>
      <c r="G75" s="60">
        <f>SUM(G76:G88)</f>
        <v>0</v>
      </c>
    </row>
    <row r="76" spans="1:7" ht="15" customHeight="1" x14ac:dyDescent="0.2">
      <c r="A76" s="28" t="s">
        <v>139</v>
      </c>
      <c r="B76" s="19"/>
      <c r="C76" s="22"/>
      <c r="D76" s="32">
        <f t="shared" si="3"/>
        <v>0</v>
      </c>
    </row>
    <row r="77" spans="1:7" ht="15" customHeight="1" x14ac:dyDescent="0.2">
      <c r="A77" s="28" t="s">
        <v>140</v>
      </c>
      <c r="B77" s="19"/>
      <c r="C77" s="22"/>
      <c r="D77" s="32">
        <f t="shared" ref="D77:D101" si="4">B77-C77</f>
        <v>0</v>
      </c>
    </row>
    <row r="78" spans="1:7" ht="15" customHeight="1" x14ac:dyDescent="0.2">
      <c r="A78" s="28" t="s">
        <v>141</v>
      </c>
      <c r="B78" s="19"/>
      <c r="C78" s="22"/>
      <c r="D78" s="32">
        <f t="shared" si="4"/>
        <v>0</v>
      </c>
    </row>
    <row r="79" spans="1:7" x14ac:dyDescent="0.2">
      <c r="A79" s="28" t="s">
        <v>43</v>
      </c>
      <c r="B79" s="19"/>
      <c r="C79" s="22"/>
      <c r="D79" s="32">
        <f t="shared" si="4"/>
        <v>0</v>
      </c>
    </row>
    <row r="80" spans="1:7" x14ac:dyDescent="0.2">
      <c r="A80" s="28" t="s">
        <v>44</v>
      </c>
      <c r="B80" s="19"/>
      <c r="C80" s="22"/>
      <c r="D80" s="32">
        <f t="shared" si="4"/>
        <v>0</v>
      </c>
    </row>
    <row r="81" spans="1:7" ht="15" hidden="1" customHeight="1" x14ac:dyDescent="0.2">
      <c r="A81" s="28" t="s">
        <v>136</v>
      </c>
      <c r="B81" s="19"/>
      <c r="C81" s="22"/>
      <c r="D81" s="32">
        <f t="shared" si="4"/>
        <v>0</v>
      </c>
    </row>
    <row r="82" spans="1:7" ht="15" hidden="1" customHeight="1" x14ac:dyDescent="0.2">
      <c r="A82" s="28" t="s">
        <v>136</v>
      </c>
      <c r="B82" s="19"/>
      <c r="C82" s="22"/>
      <c r="D82" s="32">
        <f t="shared" si="4"/>
        <v>0</v>
      </c>
    </row>
    <row r="83" spans="1:7" x14ac:dyDescent="0.2">
      <c r="A83" s="28" t="s">
        <v>45</v>
      </c>
      <c r="B83" s="19"/>
      <c r="C83" s="22"/>
      <c r="D83" s="32">
        <f t="shared" si="4"/>
        <v>0</v>
      </c>
    </row>
    <row r="84" spans="1:7" ht="15" hidden="1" customHeight="1" x14ac:dyDescent="0.2">
      <c r="A84" s="28" t="s">
        <v>136</v>
      </c>
      <c r="B84" s="19"/>
      <c r="C84" s="22"/>
      <c r="D84" s="32">
        <f t="shared" si="4"/>
        <v>0</v>
      </c>
    </row>
    <row r="85" spans="1:7" x14ac:dyDescent="0.2">
      <c r="A85" s="28" t="s">
        <v>46</v>
      </c>
      <c r="B85" s="19"/>
      <c r="C85" s="22"/>
      <c r="D85" s="32">
        <f t="shared" si="4"/>
        <v>0</v>
      </c>
    </row>
    <row r="86" spans="1:7" x14ac:dyDescent="0.2">
      <c r="A86" s="28" t="s">
        <v>47</v>
      </c>
      <c r="B86" s="19"/>
      <c r="C86" s="22"/>
      <c r="D86" s="32">
        <f t="shared" si="4"/>
        <v>0</v>
      </c>
    </row>
    <row r="87" spans="1:7" x14ac:dyDescent="0.2">
      <c r="A87" s="28" t="s">
        <v>48</v>
      </c>
      <c r="B87" s="19"/>
      <c r="C87" s="22"/>
      <c r="D87" s="32">
        <f t="shared" si="4"/>
        <v>0</v>
      </c>
    </row>
    <row r="88" spans="1:7" x14ac:dyDescent="0.2">
      <c r="A88" s="35" t="s">
        <v>49</v>
      </c>
      <c r="B88" s="19"/>
      <c r="C88" s="22"/>
      <c r="D88" s="32">
        <f t="shared" si="4"/>
        <v>0</v>
      </c>
    </row>
    <row r="89" spans="1:7" s="60" customFormat="1" ht="15.75" x14ac:dyDescent="0.25">
      <c r="A89" s="37" t="s">
        <v>50</v>
      </c>
      <c r="B89" s="57">
        <f>SUM(B90:B101)</f>
        <v>0</v>
      </c>
      <c r="C89" s="58">
        <f>SUM(C90:C101)</f>
        <v>0</v>
      </c>
      <c r="D89" s="59">
        <f t="shared" si="4"/>
        <v>0</v>
      </c>
      <c r="E89" s="60">
        <f>SUM(E90:E101)</f>
        <v>0</v>
      </c>
      <c r="G89" s="60">
        <f>SUM(G90:G101)</f>
        <v>0</v>
      </c>
    </row>
    <row r="90" spans="1:7" ht="15" customHeight="1" x14ac:dyDescent="0.2">
      <c r="A90" s="28" t="s">
        <v>97</v>
      </c>
      <c r="B90" s="19"/>
      <c r="C90" s="22"/>
      <c r="D90" s="32">
        <f t="shared" si="4"/>
        <v>0</v>
      </c>
    </row>
    <row r="91" spans="1:7" ht="15" customHeight="1" x14ac:dyDescent="0.2">
      <c r="A91" s="50" t="s">
        <v>98</v>
      </c>
      <c r="B91" s="22">
        <v>0</v>
      </c>
      <c r="C91" s="22"/>
      <c r="D91" s="32">
        <f t="shared" si="4"/>
        <v>0</v>
      </c>
    </row>
    <row r="92" spans="1:7" ht="15" customHeight="1" x14ac:dyDescent="0.2">
      <c r="A92" s="50" t="s">
        <v>61</v>
      </c>
      <c r="B92" s="22"/>
      <c r="C92" s="22"/>
      <c r="D92" s="32">
        <f t="shared" si="4"/>
        <v>0</v>
      </c>
    </row>
    <row r="93" spans="1:7" s="40" customFormat="1" ht="15.75" hidden="1" customHeight="1" x14ac:dyDescent="0.25">
      <c r="A93" s="50" t="s">
        <v>136</v>
      </c>
      <c r="B93" s="22"/>
      <c r="C93" s="22"/>
      <c r="D93" s="32">
        <f t="shared" si="4"/>
        <v>0</v>
      </c>
    </row>
    <row r="94" spans="1:7" x14ac:dyDescent="0.2">
      <c r="A94" s="50" t="s">
        <v>51</v>
      </c>
      <c r="B94" s="22"/>
      <c r="C94" s="22"/>
      <c r="D94" s="32">
        <f t="shared" si="4"/>
        <v>0</v>
      </c>
    </row>
    <row r="95" spans="1:7" ht="15" customHeight="1" x14ac:dyDescent="0.2">
      <c r="A95" s="50" t="s">
        <v>52</v>
      </c>
      <c r="B95" s="42"/>
      <c r="C95" s="42"/>
      <c r="D95" s="43">
        <f t="shared" si="4"/>
        <v>0</v>
      </c>
    </row>
    <row r="96" spans="1:7" ht="15" customHeight="1" x14ac:dyDescent="0.2">
      <c r="A96" s="50" t="s">
        <v>53</v>
      </c>
      <c r="B96" s="42"/>
      <c r="C96" s="42"/>
      <c r="D96" s="43">
        <f t="shared" si="4"/>
        <v>0</v>
      </c>
    </row>
    <row r="97" spans="1:4" ht="15" customHeight="1" x14ac:dyDescent="0.2">
      <c r="A97" s="28" t="s">
        <v>82</v>
      </c>
      <c r="B97" s="41"/>
      <c r="C97" s="42"/>
      <c r="D97" s="43">
        <f t="shared" si="4"/>
        <v>0</v>
      </c>
    </row>
    <row r="98" spans="1:4" ht="15" hidden="1" customHeight="1" x14ac:dyDescent="0.2">
      <c r="A98" s="28" t="s">
        <v>136</v>
      </c>
      <c r="B98" s="41"/>
      <c r="C98" s="42"/>
      <c r="D98" s="43">
        <f t="shared" si="4"/>
        <v>0</v>
      </c>
    </row>
    <row r="99" spans="1:4" ht="15" customHeight="1" x14ac:dyDescent="0.2">
      <c r="A99" s="28" t="s">
        <v>55</v>
      </c>
      <c r="B99" s="41"/>
      <c r="C99" s="42"/>
      <c r="D99" s="43">
        <f t="shared" si="4"/>
        <v>0</v>
      </c>
    </row>
    <row r="100" spans="1:4" ht="15" customHeight="1" x14ac:dyDescent="0.2">
      <c r="A100" s="28" t="s">
        <v>56</v>
      </c>
      <c r="B100" s="41"/>
      <c r="C100" s="42"/>
      <c r="D100" s="43">
        <f t="shared" si="4"/>
        <v>0</v>
      </c>
    </row>
    <row r="101" spans="1:4" ht="15" customHeight="1" x14ac:dyDescent="0.2">
      <c r="A101" s="29" t="s">
        <v>99</v>
      </c>
      <c r="B101" s="44"/>
      <c r="C101" s="45"/>
      <c r="D101" s="46">
        <f t="shared" si="4"/>
        <v>0</v>
      </c>
    </row>
  </sheetData>
  <mergeCells count="4">
    <mergeCell ref="A1:D1"/>
    <mergeCell ref="A3:A4"/>
    <mergeCell ref="B3:D3"/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2" sqref="B2:O2"/>
    </sheetView>
  </sheetViews>
  <sheetFormatPr defaultColWidth="9.140625" defaultRowHeight="15" x14ac:dyDescent="0.2"/>
  <cols>
    <col min="1" max="1" width="23.7109375" style="68" hidden="1" customWidth="1"/>
    <col min="2" max="2" width="39" style="7" customWidth="1"/>
    <col min="3" max="3" width="18" style="7" customWidth="1"/>
    <col min="4" max="6" width="12.5703125" style="7" customWidth="1"/>
    <col min="7" max="7" width="11.42578125" style="7" customWidth="1"/>
    <col min="8" max="8" width="23.42578125" style="7" customWidth="1"/>
    <col min="9" max="9" width="14.28515625" style="7" customWidth="1"/>
    <col min="10" max="10" width="12.5703125" style="8" customWidth="1"/>
    <col min="11" max="11" width="12.5703125" style="7" customWidth="1"/>
    <col min="12" max="12" width="11.85546875" style="7" customWidth="1"/>
    <col min="13" max="14" width="12.5703125" style="7" customWidth="1"/>
    <col min="15" max="15" width="12.28515625" style="7" customWidth="1"/>
    <col min="16" max="16" width="35.7109375" style="115" customWidth="1"/>
    <col min="17" max="17" width="20.42578125" style="67" hidden="1" customWidth="1"/>
    <col min="18" max="18" width="23" style="66" customWidth="1"/>
    <col min="19" max="16384" width="9.140625" style="7"/>
  </cols>
  <sheetData>
    <row r="1" spans="1:18" ht="16.5" x14ac:dyDescent="0.2">
      <c r="B1" s="364" t="s">
        <v>70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117" t="s">
        <v>103</v>
      </c>
      <c r="Q1" s="121"/>
      <c r="R1" s="177">
        <v>44092</v>
      </c>
    </row>
    <row r="2" spans="1:18" ht="16.899999999999999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125</v>
      </c>
      <c r="Q2" s="105"/>
      <c r="R2" s="106"/>
    </row>
    <row r="3" spans="1:18" s="8" customFormat="1" ht="33.75" customHeight="1" x14ac:dyDescent="0.2">
      <c r="A3" s="68"/>
      <c r="B3" s="358" t="s">
        <v>0</v>
      </c>
      <c r="C3" s="365" t="s">
        <v>164</v>
      </c>
      <c r="D3" s="360" t="s">
        <v>144</v>
      </c>
      <c r="E3" s="361"/>
      <c r="F3" s="361"/>
      <c r="G3" s="361"/>
      <c r="H3" s="367" t="s">
        <v>145</v>
      </c>
      <c r="I3" s="368"/>
      <c r="J3" s="368"/>
      <c r="K3" s="368"/>
      <c r="L3" s="369"/>
      <c r="M3" s="362" t="s">
        <v>146</v>
      </c>
      <c r="N3" s="362"/>
      <c r="O3" s="363"/>
      <c r="P3" s="117" t="s">
        <v>114</v>
      </c>
      <c r="Q3" s="105"/>
      <c r="R3" s="106"/>
    </row>
    <row r="4" spans="1:18" s="8" customFormat="1" ht="46.5" customHeight="1" x14ac:dyDescent="0.2">
      <c r="A4" s="68"/>
      <c r="B4" s="359"/>
      <c r="C4" s="366"/>
      <c r="D4" s="187" t="s">
        <v>166</v>
      </c>
      <c r="E4" s="215" t="s">
        <v>165</v>
      </c>
      <c r="F4" s="192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192" t="s">
        <v>163</v>
      </c>
      <c r="L4" s="192" t="s">
        <v>167</v>
      </c>
      <c r="M4" s="198" t="s">
        <v>166</v>
      </c>
      <c r="N4" s="192" t="s">
        <v>163</v>
      </c>
      <c r="O4" s="192" t="s">
        <v>167</v>
      </c>
      <c r="P4" s="115" t="s">
        <v>155</v>
      </c>
      <c r="Q4" s="70"/>
      <c r="R4" s="70"/>
    </row>
    <row r="5" spans="1:18" s="54" customFormat="1" ht="15.75" x14ac:dyDescent="0.25">
      <c r="A5" s="101">
        <f>IF(OR(D5="",D5=0),"x",D5)</f>
        <v>29237.850361199999</v>
      </c>
      <c r="B5" s="199" t="s">
        <v>1</v>
      </c>
      <c r="C5" s="272">
        <v>29467.9692631</v>
      </c>
      <c r="D5" s="200">
        <f>D6+D25+D36+D45+D53+D68+D75+D89</f>
        <v>29237.850361199999</v>
      </c>
      <c r="E5" s="235">
        <f>IFERROR(D5/C5*100,0)</f>
        <v>99.219088021147911</v>
      </c>
      <c r="F5" s="234">
        <f>F6+F25+F36+F45+F53+F68+F75+F89</f>
        <v>27829.5</v>
      </c>
      <c r="G5" s="81">
        <f t="shared" ref="G5:G68" si="0">IFERROR(D5-F5,"")</f>
        <v>1408.3503611999986</v>
      </c>
      <c r="H5" s="306">
        <v>82877.408886666672</v>
      </c>
      <c r="I5" s="235">
        <f>I6+I25+I36+I45+I53+I68+I75+I89</f>
        <v>105535.84200000002</v>
      </c>
      <c r="J5" s="306">
        <f t="shared" ref="J5:J36" si="1">IFERROR(I5/H5*100,"")</f>
        <v>127.33969777496101</v>
      </c>
      <c r="K5" s="234">
        <f>K6+K25+K36+K45+K53+K68+K75+K89</f>
        <v>78973.562999999995</v>
      </c>
      <c r="L5" s="81">
        <f t="shared" ref="L5:L36" si="2">IFERROR(I5-K5,"")</f>
        <v>26562.279000000024</v>
      </c>
      <c r="M5" s="202">
        <f t="shared" ref="M5:M36" si="3">IFERROR(IF(D5&gt;0,I5/D5*10,""),"")</f>
        <v>36.095622864275626</v>
      </c>
      <c r="N5" s="72">
        <f t="shared" ref="N5:N36" si="4">IFERROR(IF(F5&gt;0,K5/F5*10,""),"")</f>
        <v>28.377643507788495</v>
      </c>
      <c r="O5" s="139">
        <f>IFERROR(M5-N5,0)</f>
        <v>7.7179793564871311</v>
      </c>
      <c r="P5" s="117"/>
      <c r="Q5" s="2" t="s">
        <v>160</v>
      </c>
      <c r="R5" s="3"/>
    </row>
    <row r="6" spans="1:18" s="13" customFormat="1" ht="15.75" x14ac:dyDescent="0.25">
      <c r="A6" s="101">
        <f t="shared" ref="A6:A69" si="5">IF(OR(D6="",D6=0),"x",D6)</f>
        <v>5054.4863999999998</v>
      </c>
      <c r="B6" s="203" t="s">
        <v>2</v>
      </c>
      <c r="C6" s="204">
        <v>5141.5535628999996</v>
      </c>
      <c r="D6" s="194">
        <f>SUM(D7:D24)</f>
        <v>5054.4863999999998</v>
      </c>
      <c r="E6" s="236">
        <f t="shared" ref="E6:E69" si="6">IFERROR(D6/C6*100,0)</f>
        <v>98.306598154918547</v>
      </c>
      <c r="F6" s="229">
        <f>SUM(F7:F24)</f>
        <v>4557.9559999999992</v>
      </c>
      <c r="G6" s="82">
        <f t="shared" si="0"/>
        <v>496.53040000000055</v>
      </c>
      <c r="H6" s="307">
        <v>19273.028999999999</v>
      </c>
      <c r="I6" s="236">
        <f>SUM(I7:I24)</f>
        <v>24811.941999999999</v>
      </c>
      <c r="J6" s="307">
        <f t="shared" si="1"/>
        <v>128.7391929934833</v>
      </c>
      <c r="K6" s="229">
        <f>SUM(K7:K24)</f>
        <v>16920.45</v>
      </c>
      <c r="L6" s="82">
        <f t="shared" si="2"/>
        <v>7891.4919999999984</v>
      </c>
      <c r="M6" s="94">
        <f t="shared" si="3"/>
        <v>49.088947988859957</v>
      </c>
      <c r="N6" s="73">
        <f t="shared" si="4"/>
        <v>37.122890172700231</v>
      </c>
      <c r="O6" s="140">
        <f t="shared" ref="O6:O69" si="7">IFERROR(M6-N6,0)</f>
        <v>11.966057816159726</v>
      </c>
      <c r="P6" s="117"/>
      <c r="Q6" s="2" t="s">
        <v>160</v>
      </c>
    </row>
    <row r="7" spans="1:18" s="1" customFormat="1" ht="15.75" x14ac:dyDescent="0.2">
      <c r="A7" s="101">
        <f t="shared" si="5"/>
        <v>489.738</v>
      </c>
      <c r="B7" s="205" t="s">
        <v>3</v>
      </c>
      <c r="C7" s="206">
        <v>491.22944519999999</v>
      </c>
      <c r="D7" s="195">
        <v>489.738</v>
      </c>
      <c r="E7" s="230">
        <f t="shared" si="6"/>
        <v>99.696385219865476</v>
      </c>
      <c r="F7" s="230">
        <v>420.6</v>
      </c>
      <c r="G7" s="83">
        <f t="shared" si="0"/>
        <v>69.137999999999977</v>
      </c>
      <c r="H7" s="308">
        <v>2332.7999999999997</v>
      </c>
      <c r="I7" s="230">
        <v>2741.05</v>
      </c>
      <c r="J7" s="308">
        <f t="shared" si="1"/>
        <v>117.50042866941017</v>
      </c>
      <c r="K7" s="131">
        <v>1865.4</v>
      </c>
      <c r="L7" s="83">
        <f t="shared" si="2"/>
        <v>875.65000000000009</v>
      </c>
      <c r="M7" s="95">
        <f t="shared" si="3"/>
        <v>55.969722586362508</v>
      </c>
      <c r="N7" s="74">
        <f t="shared" si="4"/>
        <v>44.350927246790299</v>
      </c>
      <c r="O7" s="99">
        <f t="shared" si="7"/>
        <v>11.618795339572209</v>
      </c>
      <c r="P7" s="117"/>
      <c r="Q7" s="2" t="s">
        <v>160</v>
      </c>
    </row>
    <row r="8" spans="1:18" s="1" customFormat="1" ht="15.75" x14ac:dyDescent="0.2">
      <c r="A8" s="101">
        <f t="shared" si="5"/>
        <v>143.9</v>
      </c>
      <c r="B8" s="205" t="s">
        <v>4</v>
      </c>
      <c r="C8" s="206">
        <v>149.97900000000001</v>
      </c>
      <c r="D8" s="195">
        <v>143.9</v>
      </c>
      <c r="E8" s="230">
        <f t="shared" si="6"/>
        <v>95.946765880556612</v>
      </c>
      <c r="F8" s="230">
        <v>169.18</v>
      </c>
      <c r="G8" s="83">
        <f t="shared" si="0"/>
        <v>-25.28</v>
      </c>
      <c r="H8" s="308">
        <v>595</v>
      </c>
      <c r="I8" s="230">
        <v>676.33</v>
      </c>
      <c r="J8" s="308">
        <f t="shared" si="1"/>
        <v>113.66890756302521</v>
      </c>
      <c r="K8" s="131">
        <v>720.4</v>
      </c>
      <c r="L8" s="83">
        <f t="shared" si="2"/>
        <v>-44.069999999999936</v>
      </c>
      <c r="M8" s="95">
        <f t="shared" si="3"/>
        <v>47</v>
      </c>
      <c r="N8" s="74">
        <f t="shared" si="4"/>
        <v>42.581865468731522</v>
      </c>
      <c r="O8" s="99">
        <f t="shared" si="7"/>
        <v>4.4181345312684783</v>
      </c>
      <c r="P8" s="117"/>
      <c r="Q8" s="2" t="s">
        <v>160</v>
      </c>
    </row>
    <row r="9" spans="1:18" s="1" customFormat="1" ht="15.75" x14ac:dyDescent="0.2">
      <c r="A9" s="101">
        <f t="shared" si="5"/>
        <v>50.453000000000003</v>
      </c>
      <c r="B9" s="205" t="s">
        <v>5</v>
      </c>
      <c r="C9" s="206">
        <v>51.4529</v>
      </c>
      <c r="D9" s="195">
        <v>50.453000000000003</v>
      </c>
      <c r="E9" s="230">
        <f t="shared" si="6"/>
        <v>98.056669303382321</v>
      </c>
      <c r="F9" s="230">
        <v>46.53</v>
      </c>
      <c r="G9" s="83">
        <f t="shared" si="0"/>
        <v>3.9230000000000018</v>
      </c>
      <c r="H9" s="308">
        <v>135.4</v>
      </c>
      <c r="I9" s="230">
        <v>133.154</v>
      </c>
      <c r="J9" s="308">
        <f t="shared" si="1"/>
        <v>98.341211225997043</v>
      </c>
      <c r="K9" s="131">
        <v>119.242</v>
      </c>
      <c r="L9" s="83">
        <f t="shared" si="2"/>
        <v>13.911999999999992</v>
      </c>
      <c r="M9" s="95">
        <f t="shared" si="3"/>
        <v>26.391691277030105</v>
      </c>
      <c r="N9" s="74">
        <f t="shared" si="4"/>
        <v>25.626907371588224</v>
      </c>
      <c r="O9" s="99">
        <f t="shared" si="7"/>
        <v>0.76478390544188102</v>
      </c>
      <c r="P9" s="117"/>
      <c r="Q9" s="2" t="s">
        <v>160</v>
      </c>
    </row>
    <row r="10" spans="1:18" s="1" customFormat="1" ht="15.75" x14ac:dyDescent="0.2">
      <c r="A10" s="101">
        <f t="shared" si="5"/>
        <v>930.87699999999995</v>
      </c>
      <c r="B10" s="205" t="s">
        <v>6</v>
      </c>
      <c r="C10" s="206">
        <v>930.87671</v>
      </c>
      <c r="D10" s="195">
        <v>930.87699999999995</v>
      </c>
      <c r="E10" s="230">
        <f t="shared" si="6"/>
        <v>100.00003115342739</v>
      </c>
      <c r="F10" s="230">
        <v>639.70000000000005</v>
      </c>
      <c r="G10" s="83">
        <f t="shared" si="0"/>
        <v>291.17699999999991</v>
      </c>
      <c r="H10" s="308">
        <v>2934.1</v>
      </c>
      <c r="I10" s="230">
        <v>4382</v>
      </c>
      <c r="J10" s="308">
        <f t="shared" si="1"/>
        <v>149.34732967519852</v>
      </c>
      <c r="K10" s="131">
        <v>1895.2</v>
      </c>
      <c r="L10" s="83">
        <f t="shared" si="2"/>
        <v>2486.8000000000002</v>
      </c>
      <c r="M10" s="95">
        <f t="shared" si="3"/>
        <v>47.073888386972712</v>
      </c>
      <c r="N10" s="74">
        <f t="shared" si="4"/>
        <v>29.626387369079254</v>
      </c>
      <c r="O10" s="99">
        <f t="shared" si="7"/>
        <v>17.447501017893458</v>
      </c>
      <c r="P10" s="117"/>
      <c r="Q10" s="2" t="s">
        <v>160</v>
      </c>
    </row>
    <row r="11" spans="1:18" s="1" customFormat="1" ht="15.75" x14ac:dyDescent="0.2">
      <c r="A11" s="101">
        <f t="shared" si="5"/>
        <v>29.064</v>
      </c>
      <c r="B11" s="205" t="s">
        <v>7</v>
      </c>
      <c r="C11" s="206">
        <v>30.717500000000001</v>
      </c>
      <c r="D11" s="195">
        <v>29.064</v>
      </c>
      <c r="E11" s="230">
        <f t="shared" si="6"/>
        <v>94.61707495727191</v>
      </c>
      <c r="F11" s="230">
        <v>27.542999999999999</v>
      </c>
      <c r="G11" s="83">
        <f t="shared" si="0"/>
        <v>1.5210000000000008</v>
      </c>
      <c r="H11" s="308">
        <v>70.841999999999999</v>
      </c>
      <c r="I11" s="230">
        <v>69.09</v>
      </c>
      <c r="J11" s="308">
        <f t="shared" si="1"/>
        <v>97.526890827475228</v>
      </c>
      <c r="K11" s="131">
        <v>58.843000000000004</v>
      </c>
      <c r="L11" s="83">
        <f t="shared" si="2"/>
        <v>10.247</v>
      </c>
      <c r="M11" s="95">
        <f t="shared" si="3"/>
        <v>23.771676300578036</v>
      </c>
      <c r="N11" s="74">
        <f t="shared" si="4"/>
        <v>21.364048941654868</v>
      </c>
      <c r="O11" s="99">
        <f t="shared" si="7"/>
        <v>2.4076273589231683</v>
      </c>
      <c r="P11" s="117"/>
      <c r="Q11" s="2" t="s">
        <v>160</v>
      </c>
    </row>
    <row r="12" spans="1:18" s="1" customFormat="1" ht="15.75" x14ac:dyDescent="0.2">
      <c r="A12" s="101">
        <f t="shared" si="5"/>
        <v>55.8</v>
      </c>
      <c r="B12" s="205" t="s">
        <v>8</v>
      </c>
      <c r="C12" s="206">
        <v>61.807009999999998</v>
      </c>
      <c r="D12" s="195">
        <v>55.8</v>
      </c>
      <c r="E12" s="230">
        <f t="shared" si="6"/>
        <v>90.281021521668819</v>
      </c>
      <c r="F12" s="230">
        <v>58</v>
      </c>
      <c r="G12" s="83">
        <f t="shared" si="0"/>
        <v>-2.2000000000000028</v>
      </c>
      <c r="H12" s="308">
        <v>108</v>
      </c>
      <c r="I12" s="230">
        <v>188</v>
      </c>
      <c r="J12" s="308">
        <f t="shared" si="1"/>
        <v>174.07407407407408</v>
      </c>
      <c r="K12" s="131">
        <v>159</v>
      </c>
      <c r="L12" s="83">
        <f t="shared" si="2"/>
        <v>29</v>
      </c>
      <c r="M12" s="95">
        <f t="shared" si="3"/>
        <v>33.691756272401435</v>
      </c>
      <c r="N12" s="74">
        <f t="shared" si="4"/>
        <v>27.413793103448274</v>
      </c>
      <c r="O12" s="99">
        <f t="shared" si="7"/>
        <v>6.2779631689531605</v>
      </c>
      <c r="P12" s="117"/>
      <c r="Q12" s="2" t="s">
        <v>160</v>
      </c>
    </row>
    <row r="13" spans="1:18" s="1" customFormat="1" ht="15.75" x14ac:dyDescent="0.2">
      <c r="A13" s="101">
        <f t="shared" si="5"/>
        <v>8.4594000000000005</v>
      </c>
      <c r="B13" s="205" t="s">
        <v>9</v>
      </c>
      <c r="C13" s="206">
        <v>8.4594000000000005</v>
      </c>
      <c r="D13" s="195">
        <v>8.4594000000000005</v>
      </c>
      <c r="E13" s="230">
        <f t="shared" si="6"/>
        <v>100</v>
      </c>
      <c r="F13" s="230">
        <v>9.923</v>
      </c>
      <c r="G13" s="83">
        <f t="shared" si="0"/>
        <v>-1.4635999999999996</v>
      </c>
      <c r="H13" s="308">
        <v>14.016999999999999</v>
      </c>
      <c r="I13" s="230">
        <v>20.045999999999999</v>
      </c>
      <c r="J13" s="308">
        <f t="shared" si="1"/>
        <v>143.01205678818579</v>
      </c>
      <c r="K13" s="131">
        <v>14.752000000000001</v>
      </c>
      <c r="L13" s="83">
        <f t="shared" si="2"/>
        <v>5.2939999999999987</v>
      </c>
      <c r="M13" s="95">
        <f t="shared" si="3"/>
        <v>23.696716079154548</v>
      </c>
      <c r="N13" s="74">
        <f t="shared" si="4"/>
        <v>14.866471833114987</v>
      </c>
      <c r="O13" s="99">
        <f t="shared" si="7"/>
        <v>8.8302442460395607</v>
      </c>
      <c r="P13" s="117"/>
      <c r="Q13" s="2" t="s">
        <v>160</v>
      </c>
    </row>
    <row r="14" spans="1:18" s="1" customFormat="1" ht="15.75" x14ac:dyDescent="0.2">
      <c r="A14" s="101">
        <f t="shared" si="5"/>
        <v>570.53</v>
      </c>
      <c r="B14" s="205" t="s">
        <v>10</v>
      </c>
      <c r="C14" s="206">
        <v>571.14067</v>
      </c>
      <c r="D14" s="195">
        <v>570.53</v>
      </c>
      <c r="E14" s="230">
        <f t="shared" si="6"/>
        <v>99.893078880199511</v>
      </c>
      <c r="F14" s="230">
        <v>564.13099999999997</v>
      </c>
      <c r="G14" s="83">
        <f t="shared" si="0"/>
        <v>6.3990000000000009</v>
      </c>
      <c r="H14" s="308">
        <v>2760</v>
      </c>
      <c r="I14" s="230">
        <v>3353.65</v>
      </c>
      <c r="J14" s="308">
        <f t="shared" si="1"/>
        <v>121.5090579710145</v>
      </c>
      <c r="K14" s="131">
        <v>2472.7600000000002</v>
      </c>
      <c r="L14" s="83">
        <f t="shared" si="2"/>
        <v>880.88999999999987</v>
      </c>
      <c r="M14" s="95">
        <f t="shared" si="3"/>
        <v>58.781308607785753</v>
      </c>
      <c r="N14" s="74">
        <f t="shared" si="4"/>
        <v>43.833081323309663</v>
      </c>
      <c r="O14" s="99">
        <f t="shared" si="7"/>
        <v>14.94822728447609</v>
      </c>
      <c r="P14" s="117"/>
      <c r="Q14" s="2" t="s">
        <v>160</v>
      </c>
    </row>
    <row r="15" spans="1:18" s="1" customFormat="1" ht="15.75" x14ac:dyDescent="0.2">
      <c r="A15" s="101">
        <f t="shared" si="5"/>
        <v>518.4</v>
      </c>
      <c r="B15" s="205" t="s">
        <v>11</v>
      </c>
      <c r="C15" s="206">
        <v>536.78234669999995</v>
      </c>
      <c r="D15" s="195">
        <v>518.4</v>
      </c>
      <c r="E15" s="230">
        <f t="shared" si="6"/>
        <v>96.575456176416779</v>
      </c>
      <c r="F15" s="230">
        <v>491.2</v>
      </c>
      <c r="G15" s="83">
        <f t="shared" si="0"/>
        <v>27.199999999999989</v>
      </c>
      <c r="H15" s="308">
        <v>1735</v>
      </c>
      <c r="I15" s="230">
        <v>2727.4</v>
      </c>
      <c r="J15" s="308">
        <f t="shared" si="1"/>
        <v>157.19884726224785</v>
      </c>
      <c r="K15" s="131">
        <v>1860.2</v>
      </c>
      <c r="L15" s="83">
        <f t="shared" si="2"/>
        <v>867.2</v>
      </c>
      <c r="M15" s="95">
        <f t="shared" si="3"/>
        <v>52.611882716049379</v>
      </c>
      <c r="N15" s="74">
        <f t="shared" si="4"/>
        <v>37.870521172638433</v>
      </c>
      <c r="O15" s="99">
        <f t="shared" si="7"/>
        <v>14.741361543410946</v>
      </c>
      <c r="P15" s="117"/>
      <c r="Q15" s="2" t="s">
        <v>160</v>
      </c>
    </row>
    <row r="16" spans="1:18" s="1" customFormat="1" ht="15.75" x14ac:dyDescent="0.2">
      <c r="A16" s="101">
        <f t="shared" si="5"/>
        <v>115.931</v>
      </c>
      <c r="B16" s="205" t="s">
        <v>58</v>
      </c>
      <c r="C16" s="206">
        <v>116.111272</v>
      </c>
      <c r="D16" s="195">
        <v>115.931</v>
      </c>
      <c r="E16" s="230">
        <f t="shared" si="6"/>
        <v>99.844742033314375</v>
      </c>
      <c r="F16" s="230">
        <v>104.767</v>
      </c>
      <c r="G16" s="83">
        <f t="shared" si="0"/>
        <v>11.164000000000001</v>
      </c>
      <c r="H16" s="308">
        <v>323.5</v>
      </c>
      <c r="I16" s="230">
        <v>473.14800000000002</v>
      </c>
      <c r="J16" s="308">
        <f t="shared" si="1"/>
        <v>146.25904173106647</v>
      </c>
      <c r="K16" s="131">
        <v>312.75700000000001</v>
      </c>
      <c r="L16" s="83">
        <f t="shared" si="2"/>
        <v>160.39100000000002</v>
      </c>
      <c r="M16" s="95">
        <f t="shared" si="3"/>
        <v>40.81289732685822</v>
      </c>
      <c r="N16" s="74">
        <f t="shared" si="4"/>
        <v>29.852625349585274</v>
      </c>
      <c r="O16" s="99">
        <f t="shared" si="7"/>
        <v>10.960271977272946</v>
      </c>
      <c r="P16" s="117"/>
      <c r="Q16" s="2" t="s">
        <v>160</v>
      </c>
    </row>
    <row r="17" spans="1:17" s="1" customFormat="1" ht="15.75" x14ac:dyDescent="0.2">
      <c r="A17" s="101">
        <f t="shared" si="5"/>
        <v>511.33</v>
      </c>
      <c r="B17" s="205" t="s">
        <v>12</v>
      </c>
      <c r="C17" s="206">
        <v>515.84430999999995</v>
      </c>
      <c r="D17" s="195">
        <v>511.33</v>
      </c>
      <c r="E17" s="230">
        <f t="shared" si="6"/>
        <v>99.124869672401744</v>
      </c>
      <c r="F17" s="230">
        <v>539.1</v>
      </c>
      <c r="G17" s="83">
        <f t="shared" si="0"/>
        <v>-27.770000000000039</v>
      </c>
      <c r="H17" s="308">
        <v>2170</v>
      </c>
      <c r="I17" s="230">
        <v>2675.29</v>
      </c>
      <c r="J17" s="308">
        <f t="shared" si="1"/>
        <v>123.28525345622118</v>
      </c>
      <c r="K17" s="131">
        <v>2329.1</v>
      </c>
      <c r="L17" s="83">
        <f t="shared" si="2"/>
        <v>346.19000000000005</v>
      </c>
      <c r="M17" s="95">
        <f t="shared" si="3"/>
        <v>52.320223730272033</v>
      </c>
      <c r="N17" s="74">
        <f t="shared" si="4"/>
        <v>43.203487293637544</v>
      </c>
      <c r="O17" s="99">
        <f t="shared" si="7"/>
        <v>9.1167364366344898</v>
      </c>
      <c r="P17" s="117"/>
      <c r="Q17" s="2" t="s">
        <v>160</v>
      </c>
    </row>
    <row r="18" spans="1:17" s="1" customFormat="1" ht="15.75" x14ac:dyDescent="0.2">
      <c r="A18" s="101">
        <f t="shared" si="5"/>
        <v>437.78399999999999</v>
      </c>
      <c r="B18" s="205" t="s">
        <v>13</v>
      </c>
      <c r="C18" s="206">
        <v>461.65134999999998</v>
      </c>
      <c r="D18" s="195">
        <v>437.78399999999999</v>
      </c>
      <c r="E18" s="230">
        <f t="shared" si="6"/>
        <v>94.83000537093632</v>
      </c>
      <c r="F18" s="230">
        <v>439.66</v>
      </c>
      <c r="G18" s="83">
        <f t="shared" si="0"/>
        <v>-1.8760000000000332</v>
      </c>
      <c r="H18" s="308">
        <v>1924.1999999999998</v>
      </c>
      <c r="I18" s="230">
        <v>2046.127</v>
      </c>
      <c r="J18" s="308">
        <f t="shared" si="1"/>
        <v>106.33650348196655</v>
      </c>
      <c r="K18" s="131">
        <v>1525</v>
      </c>
      <c r="L18" s="83">
        <f t="shared" si="2"/>
        <v>521.12699999999995</v>
      </c>
      <c r="M18" s="95">
        <f t="shared" si="3"/>
        <v>46.738277323977123</v>
      </c>
      <c r="N18" s="74">
        <f t="shared" si="4"/>
        <v>34.685893645089386</v>
      </c>
      <c r="O18" s="99">
        <f t="shared" si="7"/>
        <v>12.052383678887736</v>
      </c>
      <c r="P18" s="117"/>
      <c r="Q18" s="2" t="s">
        <v>160</v>
      </c>
    </row>
    <row r="19" spans="1:17" s="1" customFormat="1" ht="15.75" x14ac:dyDescent="0.2">
      <c r="A19" s="101">
        <f t="shared" si="5"/>
        <v>68.721999999999994</v>
      </c>
      <c r="B19" s="205" t="s">
        <v>14</v>
      </c>
      <c r="C19" s="206">
        <v>72.77825</v>
      </c>
      <c r="D19" s="195">
        <v>68.721999999999994</v>
      </c>
      <c r="E19" s="230">
        <f t="shared" si="6"/>
        <v>94.426562881080528</v>
      </c>
      <c r="F19" s="230">
        <v>68.400000000000006</v>
      </c>
      <c r="G19" s="83">
        <f t="shared" si="0"/>
        <v>0.32199999999998852</v>
      </c>
      <c r="H19" s="308">
        <v>163.4</v>
      </c>
      <c r="I19" s="230">
        <v>206.32499999999999</v>
      </c>
      <c r="J19" s="308">
        <f t="shared" si="1"/>
        <v>126.26988984088126</v>
      </c>
      <c r="K19" s="131">
        <v>170</v>
      </c>
      <c r="L19" s="83">
        <f t="shared" si="2"/>
        <v>36.324999999999989</v>
      </c>
      <c r="M19" s="95">
        <f t="shared" si="3"/>
        <v>30.02313669567242</v>
      </c>
      <c r="N19" s="74">
        <f t="shared" si="4"/>
        <v>24.853801169590639</v>
      </c>
      <c r="O19" s="99">
        <f t="shared" si="7"/>
        <v>5.169335526081781</v>
      </c>
      <c r="P19" s="117"/>
      <c r="Q19" s="2" t="s">
        <v>160</v>
      </c>
    </row>
    <row r="20" spans="1:17" s="1" customFormat="1" ht="15.75" x14ac:dyDescent="0.2">
      <c r="A20" s="101">
        <f t="shared" si="5"/>
        <v>668.27200000000005</v>
      </c>
      <c r="B20" s="205" t="s">
        <v>15</v>
      </c>
      <c r="C20" s="206">
        <v>671.58090000000004</v>
      </c>
      <c r="D20" s="195">
        <v>668.27200000000005</v>
      </c>
      <c r="E20" s="230">
        <f t="shared" si="6"/>
        <v>99.507296887091343</v>
      </c>
      <c r="F20" s="230">
        <v>516.15300000000002</v>
      </c>
      <c r="G20" s="83">
        <f t="shared" si="0"/>
        <v>152.11900000000003</v>
      </c>
      <c r="H20" s="308">
        <v>2332.5</v>
      </c>
      <c r="I20" s="230">
        <v>2991.6060000000002</v>
      </c>
      <c r="J20" s="308">
        <f t="shared" si="1"/>
        <v>128.25749196141481</v>
      </c>
      <c r="K20" s="131">
        <v>1687.7909999999999</v>
      </c>
      <c r="L20" s="83">
        <f t="shared" si="2"/>
        <v>1303.8150000000003</v>
      </c>
      <c r="M20" s="95">
        <f t="shared" si="3"/>
        <v>44.766292767017021</v>
      </c>
      <c r="N20" s="74">
        <f t="shared" si="4"/>
        <v>32.699432145119758</v>
      </c>
      <c r="O20" s="99">
        <f t="shared" si="7"/>
        <v>12.066860621897263</v>
      </c>
      <c r="P20" s="117"/>
      <c r="Q20" s="2" t="s">
        <v>160</v>
      </c>
    </row>
    <row r="21" spans="1:17" s="1" customFormat="1" ht="15.75" x14ac:dyDescent="0.2">
      <c r="A21" s="101">
        <f t="shared" si="5"/>
        <v>26.672000000000001</v>
      </c>
      <c r="B21" s="205" t="s">
        <v>16</v>
      </c>
      <c r="C21" s="206">
        <v>27.945740000000001</v>
      </c>
      <c r="D21" s="195">
        <v>26.672000000000001</v>
      </c>
      <c r="E21" s="230">
        <f t="shared" si="6"/>
        <v>95.442096004614655</v>
      </c>
      <c r="F21" s="230">
        <v>22.123000000000001</v>
      </c>
      <c r="G21" s="83">
        <f t="shared" si="0"/>
        <v>4.5489999999999995</v>
      </c>
      <c r="H21" s="308">
        <v>56.120000000000005</v>
      </c>
      <c r="I21" s="230">
        <v>90.322000000000003</v>
      </c>
      <c r="J21" s="308">
        <f t="shared" si="1"/>
        <v>160.94440484675692</v>
      </c>
      <c r="K21" s="131">
        <v>56.887999999999998</v>
      </c>
      <c r="L21" s="83">
        <f t="shared" si="2"/>
        <v>33.434000000000005</v>
      </c>
      <c r="M21" s="95">
        <f t="shared" si="3"/>
        <v>33.863977204559092</v>
      </c>
      <c r="N21" s="74">
        <f t="shared" si="4"/>
        <v>25.714414862360435</v>
      </c>
      <c r="O21" s="99">
        <f t="shared" si="7"/>
        <v>8.1495623421986565</v>
      </c>
      <c r="P21" s="117"/>
      <c r="Q21" s="2" t="s">
        <v>160</v>
      </c>
    </row>
    <row r="22" spans="1:17" s="1" customFormat="1" ht="15.75" x14ac:dyDescent="0.2">
      <c r="A22" s="101">
        <f t="shared" si="5"/>
        <v>415</v>
      </c>
      <c r="B22" s="205" t="s">
        <v>17</v>
      </c>
      <c r="C22" s="206">
        <v>428.62309900000002</v>
      </c>
      <c r="D22" s="195">
        <v>415</v>
      </c>
      <c r="E22" s="230">
        <f t="shared" si="6"/>
        <v>96.82166009443182</v>
      </c>
      <c r="F22" s="230">
        <v>428.2</v>
      </c>
      <c r="G22" s="83">
        <f t="shared" si="0"/>
        <v>-13.199999999999989</v>
      </c>
      <c r="H22" s="308">
        <v>1586.7</v>
      </c>
      <c r="I22" s="230">
        <v>2000</v>
      </c>
      <c r="J22" s="308">
        <f t="shared" si="1"/>
        <v>126.04777210562803</v>
      </c>
      <c r="K22" s="131">
        <v>1646.9</v>
      </c>
      <c r="L22" s="83">
        <f t="shared" si="2"/>
        <v>353.09999999999991</v>
      </c>
      <c r="M22" s="95">
        <f t="shared" si="3"/>
        <v>48.192771084337352</v>
      </c>
      <c r="N22" s="74">
        <f t="shared" si="4"/>
        <v>38.46099953292854</v>
      </c>
      <c r="O22" s="99">
        <f t="shared" si="7"/>
        <v>9.7317715514088121</v>
      </c>
      <c r="P22" s="117"/>
      <c r="Q22" s="2" t="s">
        <v>160</v>
      </c>
    </row>
    <row r="23" spans="1:17" s="1" customFormat="1" ht="15.75" x14ac:dyDescent="0.2">
      <c r="A23" s="101">
        <f t="shared" si="5"/>
        <v>13.554</v>
      </c>
      <c r="B23" s="205" t="s">
        <v>18</v>
      </c>
      <c r="C23" s="206">
        <v>14.43906</v>
      </c>
      <c r="D23" s="195">
        <v>13.554</v>
      </c>
      <c r="E23" s="230">
        <f t="shared" si="6"/>
        <v>93.870376603463114</v>
      </c>
      <c r="F23" s="230">
        <v>12.746</v>
      </c>
      <c r="G23" s="83">
        <f t="shared" si="0"/>
        <v>0.80799999999999983</v>
      </c>
      <c r="H23" s="308">
        <v>31.45</v>
      </c>
      <c r="I23" s="230">
        <v>38.404000000000003</v>
      </c>
      <c r="J23" s="308">
        <f t="shared" si="1"/>
        <v>122.11128775834659</v>
      </c>
      <c r="K23" s="131">
        <v>26.216999999999999</v>
      </c>
      <c r="L23" s="83">
        <f t="shared" si="2"/>
        <v>12.187000000000005</v>
      </c>
      <c r="M23" s="95">
        <f t="shared" si="3"/>
        <v>28.334071122915745</v>
      </c>
      <c r="N23" s="74">
        <f t="shared" si="4"/>
        <v>20.568805899890158</v>
      </c>
      <c r="O23" s="99">
        <f t="shared" si="7"/>
        <v>7.7652652230255867</v>
      </c>
      <c r="P23" s="117"/>
      <c r="Q23" s="2" t="s">
        <v>160</v>
      </c>
    </row>
    <row r="24" spans="1:17" s="1" customFormat="1" ht="15.75" hidden="1" x14ac:dyDescent="0.2">
      <c r="A24" s="101" t="str">
        <f t="shared" si="5"/>
        <v>x</v>
      </c>
      <c r="B24" s="205" t="s">
        <v>153</v>
      </c>
      <c r="C24" s="206">
        <v>0.1346</v>
      </c>
      <c r="D24" s="195" t="s">
        <v>136</v>
      </c>
      <c r="E24" s="230">
        <f t="shared" si="6"/>
        <v>0</v>
      </c>
      <c r="F24" s="230" t="s">
        <v>136</v>
      </c>
      <c r="G24" s="83" t="str">
        <f t="shared" si="0"/>
        <v/>
      </c>
      <c r="H24" s="308">
        <v>0</v>
      </c>
      <c r="I24" s="230" t="s">
        <v>136</v>
      </c>
      <c r="J24" s="308" t="str">
        <f t="shared" si="1"/>
        <v/>
      </c>
      <c r="K24" s="131" t="s">
        <v>136</v>
      </c>
      <c r="L24" s="83" t="str">
        <f t="shared" si="2"/>
        <v/>
      </c>
      <c r="M24" s="95" t="str">
        <f t="shared" si="3"/>
        <v/>
      </c>
      <c r="N24" s="74" t="str">
        <f t="shared" si="4"/>
        <v/>
      </c>
      <c r="O24" s="99">
        <f t="shared" si="7"/>
        <v>0</v>
      </c>
      <c r="P24" s="117"/>
      <c r="Q24" s="2" t="s">
        <v>160</v>
      </c>
    </row>
    <row r="25" spans="1:17" s="13" customFormat="1" ht="15.75" customHeight="1" x14ac:dyDescent="0.25">
      <c r="A25" s="101">
        <f t="shared" si="5"/>
        <v>165.773</v>
      </c>
      <c r="B25" s="203" t="s">
        <v>19</v>
      </c>
      <c r="C25" s="204">
        <v>167.99615</v>
      </c>
      <c r="D25" s="194">
        <f>SUM(D26:D35)</f>
        <v>165.773</v>
      </c>
      <c r="E25" s="236">
        <f t="shared" si="6"/>
        <v>98.676666102169591</v>
      </c>
      <c r="F25" s="231">
        <f>SUM(F26:F35)</f>
        <v>168.44800000000004</v>
      </c>
      <c r="G25" s="82">
        <f t="shared" si="0"/>
        <v>-2.6750000000000398</v>
      </c>
      <c r="H25" s="307">
        <v>648.05999999999995</v>
      </c>
      <c r="I25" s="236">
        <f>SUM(I26:I35)</f>
        <v>767.97799999999995</v>
      </c>
      <c r="J25" s="351">
        <f t="shared" si="1"/>
        <v>118.50415085022992</v>
      </c>
      <c r="K25" s="229">
        <f>SUM(K26:K35)</f>
        <v>720.25600000000009</v>
      </c>
      <c r="L25" s="82">
        <f t="shared" si="2"/>
        <v>47.721999999999866</v>
      </c>
      <c r="M25" s="94">
        <f t="shared" si="3"/>
        <v>46.327085834243213</v>
      </c>
      <c r="N25" s="73">
        <f t="shared" si="4"/>
        <v>42.758358662613972</v>
      </c>
      <c r="O25" s="98">
        <f t="shared" si="7"/>
        <v>3.5687271716292415</v>
      </c>
      <c r="P25" s="117"/>
      <c r="Q25" s="2" t="s">
        <v>160</v>
      </c>
    </row>
    <row r="26" spans="1:17" s="1" customFormat="1" ht="15.75" hidden="1" x14ac:dyDescent="0.2">
      <c r="A26" s="101" t="str">
        <f t="shared" si="5"/>
        <v>x</v>
      </c>
      <c r="B26" s="205" t="s">
        <v>137</v>
      </c>
      <c r="C26" s="206"/>
      <c r="D26" s="195">
        <v>0</v>
      </c>
      <c r="E26" s="230">
        <f t="shared" si="6"/>
        <v>0</v>
      </c>
      <c r="F26" s="230">
        <v>0</v>
      </c>
      <c r="G26" s="84">
        <f t="shared" si="0"/>
        <v>0</v>
      </c>
      <c r="H26" s="309">
        <v>0</v>
      </c>
      <c r="I26" s="230">
        <v>0</v>
      </c>
      <c r="J26" s="308" t="str">
        <f t="shared" si="1"/>
        <v/>
      </c>
      <c r="K26" s="131">
        <v>0</v>
      </c>
      <c r="L26" s="84">
        <f t="shared" si="2"/>
        <v>0</v>
      </c>
      <c r="M26" s="95" t="str">
        <f t="shared" si="3"/>
        <v/>
      </c>
      <c r="N26" s="75" t="str">
        <f t="shared" si="4"/>
        <v/>
      </c>
      <c r="O26" s="141">
        <f t="shared" si="7"/>
        <v>0</v>
      </c>
      <c r="P26" s="117"/>
      <c r="Q26" s="2" t="s">
        <v>160</v>
      </c>
    </row>
    <row r="27" spans="1:17" s="1" customFormat="1" ht="15.75" hidden="1" x14ac:dyDescent="0.2">
      <c r="A27" s="101" t="str">
        <f t="shared" si="5"/>
        <v>x</v>
      </c>
      <c r="B27" s="205" t="s">
        <v>20</v>
      </c>
      <c r="C27" s="206">
        <v>6.0000000000000002E-5</v>
      </c>
      <c r="D27" s="195">
        <v>0</v>
      </c>
      <c r="E27" s="230">
        <f t="shared" si="6"/>
        <v>0</v>
      </c>
      <c r="F27" s="230">
        <v>0</v>
      </c>
      <c r="G27" s="84">
        <f t="shared" si="0"/>
        <v>0</v>
      </c>
      <c r="H27" s="309">
        <v>0</v>
      </c>
      <c r="I27" s="230">
        <v>0</v>
      </c>
      <c r="J27" s="308" t="str">
        <f t="shared" si="1"/>
        <v/>
      </c>
      <c r="K27" s="131">
        <v>0</v>
      </c>
      <c r="L27" s="84">
        <f t="shared" si="2"/>
        <v>0</v>
      </c>
      <c r="M27" s="95" t="str">
        <f t="shared" si="3"/>
        <v/>
      </c>
      <c r="N27" s="75" t="str">
        <f t="shared" si="4"/>
        <v/>
      </c>
      <c r="O27" s="141">
        <f t="shared" si="7"/>
        <v>0</v>
      </c>
      <c r="P27" s="117"/>
      <c r="Q27" s="2" t="s">
        <v>161</v>
      </c>
    </row>
    <row r="28" spans="1:17" s="1" customFormat="1" ht="15.75" x14ac:dyDescent="0.2">
      <c r="A28" s="101">
        <f t="shared" si="5"/>
        <v>0.25800000000000001</v>
      </c>
      <c r="B28" s="205" t="s">
        <v>21</v>
      </c>
      <c r="C28" s="206">
        <v>0.25800000000000001</v>
      </c>
      <c r="D28" s="195">
        <v>0.25800000000000001</v>
      </c>
      <c r="E28" s="230">
        <f t="shared" si="6"/>
        <v>100</v>
      </c>
      <c r="F28" s="230">
        <v>4.8000000000000001E-2</v>
      </c>
      <c r="G28" s="84">
        <f t="shared" si="0"/>
        <v>0.21000000000000002</v>
      </c>
      <c r="H28" s="309">
        <v>0.35</v>
      </c>
      <c r="I28" s="230">
        <v>0.96399999999999997</v>
      </c>
      <c r="J28" s="308">
        <f t="shared" si="1"/>
        <v>275.42857142857144</v>
      </c>
      <c r="K28" s="131">
        <v>0.04</v>
      </c>
      <c r="L28" s="84">
        <f t="shared" si="2"/>
        <v>0.92399999999999993</v>
      </c>
      <c r="M28" s="95">
        <f t="shared" si="3"/>
        <v>37.36434108527132</v>
      </c>
      <c r="N28" s="75">
        <f t="shared" si="4"/>
        <v>8.3333333333333339</v>
      </c>
      <c r="O28" s="141">
        <f t="shared" si="7"/>
        <v>29.031007751937985</v>
      </c>
      <c r="P28" s="117"/>
      <c r="Q28" s="2" t="s">
        <v>160</v>
      </c>
    </row>
    <row r="29" spans="1:17" s="1" customFormat="1" ht="15.75" hidden="1" x14ac:dyDescent="0.2">
      <c r="A29" s="101" t="str">
        <f t="shared" si="5"/>
        <v>x</v>
      </c>
      <c r="B29" s="205" t="s">
        <v>136</v>
      </c>
      <c r="C29" s="206">
        <v>0.25800000000000001</v>
      </c>
      <c r="D29" s="195" t="s">
        <v>136</v>
      </c>
      <c r="E29" s="230">
        <f t="shared" si="6"/>
        <v>0</v>
      </c>
      <c r="F29" s="230" t="s">
        <v>136</v>
      </c>
      <c r="G29" s="84" t="str">
        <f t="shared" si="0"/>
        <v/>
      </c>
      <c r="H29" s="309">
        <v>0</v>
      </c>
      <c r="I29" s="230" t="s">
        <v>136</v>
      </c>
      <c r="J29" s="308" t="str">
        <f t="shared" si="1"/>
        <v/>
      </c>
      <c r="K29" s="131" t="s">
        <v>136</v>
      </c>
      <c r="L29" s="84" t="str">
        <f t="shared" si="2"/>
        <v/>
      </c>
      <c r="M29" s="95" t="str">
        <f t="shared" si="3"/>
        <v/>
      </c>
      <c r="N29" s="75" t="str">
        <f t="shared" si="4"/>
        <v/>
      </c>
      <c r="O29" s="141">
        <f t="shared" si="7"/>
        <v>0</v>
      </c>
      <c r="P29" s="117"/>
      <c r="Q29" s="2" t="s">
        <v>160</v>
      </c>
    </row>
    <row r="30" spans="1:17" s="1" customFormat="1" ht="15.75" x14ac:dyDescent="0.2">
      <c r="A30" s="101">
        <f t="shared" si="5"/>
        <v>14.829000000000001</v>
      </c>
      <c r="B30" s="205" t="s">
        <v>22</v>
      </c>
      <c r="C30" s="206">
        <v>15.03012</v>
      </c>
      <c r="D30" s="195">
        <v>14.829000000000001</v>
      </c>
      <c r="E30" s="230">
        <f t="shared" si="6"/>
        <v>98.661886931042474</v>
      </c>
      <c r="F30" s="230">
        <v>11.202999999999999</v>
      </c>
      <c r="G30" s="83">
        <f t="shared" si="0"/>
        <v>3.6260000000000012</v>
      </c>
      <c r="H30" s="308">
        <v>17.899999999999999</v>
      </c>
      <c r="I30" s="230">
        <v>29.768000000000001</v>
      </c>
      <c r="J30" s="308">
        <f t="shared" si="1"/>
        <v>166.30167597765364</v>
      </c>
      <c r="K30" s="131">
        <v>14.959</v>
      </c>
      <c r="L30" s="83">
        <f t="shared" si="2"/>
        <v>14.809000000000001</v>
      </c>
      <c r="M30" s="95">
        <f t="shared" si="3"/>
        <v>20.074178973632748</v>
      </c>
      <c r="N30" s="74">
        <f t="shared" si="4"/>
        <v>13.352673391055967</v>
      </c>
      <c r="O30" s="99">
        <f t="shared" si="7"/>
        <v>6.7215055825767802</v>
      </c>
      <c r="P30" s="117"/>
      <c r="Q30" s="2" t="s">
        <v>160</v>
      </c>
    </row>
    <row r="31" spans="1:17" s="1" customFormat="1" ht="15.75" x14ac:dyDescent="0.2">
      <c r="A31" s="101">
        <f t="shared" si="5"/>
        <v>96.028999999999996</v>
      </c>
      <c r="B31" s="205" t="s">
        <v>83</v>
      </c>
      <c r="C31" s="206">
        <v>96.871170000000006</v>
      </c>
      <c r="D31" s="195">
        <v>96.028999999999996</v>
      </c>
      <c r="E31" s="230">
        <f t="shared" si="6"/>
        <v>99.13062885479755</v>
      </c>
      <c r="F31" s="230">
        <v>100.063</v>
      </c>
      <c r="G31" s="84">
        <f t="shared" si="0"/>
        <v>-4.034000000000006</v>
      </c>
      <c r="H31" s="309">
        <v>461</v>
      </c>
      <c r="I31" s="230">
        <v>531.42499999999995</v>
      </c>
      <c r="J31" s="308">
        <f t="shared" si="1"/>
        <v>115.27657266811279</v>
      </c>
      <c r="K31" s="131">
        <v>503.97199999999998</v>
      </c>
      <c r="L31" s="84">
        <f t="shared" si="2"/>
        <v>27.452999999999975</v>
      </c>
      <c r="M31" s="95">
        <f t="shared" si="3"/>
        <v>55.340053525497495</v>
      </c>
      <c r="N31" s="75">
        <f t="shared" si="4"/>
        <v>50.365469754054942</v>
      </c>
      <c r="O31" s="141">
        <f t="shared" si="7"/>
        <v>4.9745837714425534</v>
      </c>
      <c r="P31" s="117"/>
      <c r="Q31" s="2" t="s">
        <v>160</v>
      </c>
    </row>
    <row r="32" spans="1:17" s="1" customFormat="1" ht="15.75" x14ac:dyDescent="0.2">
      <c r="A32" s="101">
        <f t="shared" si="5"/>
        <v>14.667999999999999</v>
      </c>
      <c r="B32" s="205" t="s">
        <v>23</v>
      </c>
      <c r="C32" s="206">
        <v>14.6677</v>
      </c>
      <c r="D32" s="195">
        <v>14.667999999999999</v>
      </c>
      <c r="E32" s="230">
        <f t="shared" si="6"/>
        <v>100.00204531044403</v>
      </c>
      <c r="F32" s="230">
        <v>12.644</v>
      </c>
      <c r="G32" s="83">
        <f t="shared" si="0"/>
        <v>2.0239999999999991</v>
      </c>
      <c r="H32" s="308">
        <v>54</v>
      </c>
      <c r="I32" s="230">
        <v>54.959000000000003</v>
      </c>
      <c r="J32" s="308">
        <f t="shared" si="1"/>
        <v>101.77592592592592</v>
      </c>
      <c r="K32" s="131">
        <v>47.991999999999997</v>
      </c>
      <c r="L32" s="83">
        <f t="shared" si="2"/>
        <v>6.9670000000000059</v>
      </c>
      <c r="M32" s="95">
        <f t="shared" si="3"/>
        <v>37.468639214616857</v>
      </c>
      <c r="N32" s="74">
        <f t="shared" si="4"/>
        <v>37.956342929452703</v>
      </c>
      <c r="O32" s="99">
        <f t="shared" si="7"/>
        <v>-0.4877037148358454</v>
      </c>
      <c r="P32" s="117"/>
      <c r="Q32" s="2" t="s">
        <v>160</v>
      </c>
    </row>
    <row r="33" spans="1:17" s="1" customFormat="1" ht="15.75" hidden="1" x14ac:dyDescent="0.2">
      <c r="A33" s="101" t="str">
        <f t="shared" si="5"/>
        <v>x</v>
      </c>
      <c r="B33" s="205" t="s">
        <v>24</v>
      </c>
      <c r="C33" s="206"/>
      <c r="D33" s="195">
        <v>0</v>
      </c>
      <c r="E33" s="230">
        <f t="shared" si="6"/>
        <v>0</v>
      </c>
      <c r="F33" s="230">
        <v>0</v>
      </c>
      <c r="G33" s="84">
        <f t="shared" si="0"/>
        <v>0</v>
      </c>
      <c r="H33" s="309">
        <v>0</v>
      </c>
      <c r="I33" s="230">
        <v>0</v>
      </c>
      <c r="J33" s="308" t="str">
        <f t="shared" si="1"/>
        <v/>
      </c>
      <c r="K33" s="131">
        <v>0</v>
      </c>
      <c r="L33" s="84">
        <f t="shared" si="2"/>
        <v>0</v>
      </c>
      <c r="M33" s="95" t="str">
        <f t="shared" si="3"/>
        <v/>
      </c>
      <c r="N33" s="75" t="str">
        <f t="shared" si="4"/>
        <v/>
      </c>
      <c r="O33" s="141">
        <f t="shared" si="7"/>
        <v>0</v>
      </c>
      <c r="P33" s="117"/>
      <c r="Q33" s="2" t="s">
        <v>160</v>
      </c>
    </row>
    <row r="34" spans="1:17" s="1" customFormat="1" ht="15.75" x14ac:dyDescent="0.2">
      <c r="A34" s="101">
        <f t="shared" si="5"/>
        <v>4.0999999999999996</v>
      </c>
      <c r="B34" s="205" t="s">
        <v>25</v>
      </c>
      <c r="C34" s="206">
        <v>4.4206000000000003</v>
      </c>
      <c r="D34" s="195">
        <v>4.0999999999999996</v>
      </c>
      <c r="E34" s="230">
        <f t="shared" si="6"/>
        <v>92.747590824774903</v>
      </c>
      <c r="F34" s="230">
        <v>8</v>
      </c>
      <c r="G34" s="84">
        <f t="shared" si="0"/>
        <v>-3.9000000000000004</v>
      </c>
      <c r="H34" s="309">
        <v>15.18</v>
      </c>
      <c r="I34" s="230">
        <v>10.8</v>
      </c>
      <c r="J34" s="308">
        <f t="shared" si="1"/>
        <v>71.146245059288546</v>
      </c>
      <c r="K34" s="131">
        <v>18.940000000000001</v>
      </c>
      <c r="L34" s="84">
        <f t="shared" si="2"/>
        <v>-8.14</v>
      </c>
      <c r="M34" s="95">
        <f t="shared" si="3"/>
        <v>26.341463414634152</v>
      </c>
      <c r="N34" s="75">
        <f t="shared" si="4"/>
        <v>23.675000000000001</v>
      </c>
      <c r="O34" s="141">
        <f t="shared" si="7"/>
        <v>2.6664634146341513</v>
      </c>
      <c r="P34" s="117"/>
      <c r="Q34" s="2" t="s">
        <v>160</v>
      </c>
    </row>
    <row r="35" spans="1:17" s="1" customFormat="1" ht="15.75" x14ac:dyDescent="0.2">
      <c r="A35" s="101">
        <f t="shared" si="5"/>
        <v>35.889000000000003</v>
      </c>
      <c r="B35" s="205" t="s">
        <v>26</v>
      </c>
      <c r="C35" s="206">
        <v>36.7485</v>
      </c>
      <c r="D35" s="195">
        <v>35.889000000000003</v>
      </c>
      <c r="E35" s="230">
        <f t="shared" si="6"/>
        <v>97.661129025674526</v>
      </c>
      <c r="F35" s="230">
        <v>36.49</v>
      </c>
      <c r="G35" s="83">
        <f t="shared" si="0"/>
        <v>-0.60099999999999909</v>
      </c>
      <c r="H35" s="308">
        <v>99.63</v>
      </c>
      <c r="I35" s="230">
        <v>140.06200000000001</v>
      </c>
      <c r="J35" s="308">
        <f t="shared" si="1"/>
        <v>140.58215396968788</v>
      </c>
      <c r="K35" s="131">
        <v>134.35300000000001</v>
      </c>
      <c r="L35" s="83">
        <f t="shared" si="2"/>
        <v>5.7090000000000032</v>
      </c>
      <c r="M35" s="95">
        <f t="shared" si="3"/>
        <v>39.026442642592436</v>
      </c>
      <c r="N35" s="74">
        <f t="shared" si="4"/>
        <v>36.819128528363933</v>
      </c>
      <c r="O35" s="99">
        <f t="shared" si="7"/>
        <v>2.2073141142285024</v>
      </c>
      <c r="P35" s="117"/>
      <c r="Q35" s="2" t="s">
        <v>160</v>
      </c>
    </row>
    <row r="36" spans="1:17" s="13" customFormat="1" ht="15.75" customHeight="1" x14ac:dyDescent="0.25">
      <c r="A36" s="101">
        <f t="shared" si="5"/>
        <v>6937.2562412000007</v>
      </c>
      <c r="B36" s="203" t="s">
        <v>59</v>
      </c>
      <c r="C36" s="204">
        <v>6979.5579796000002</v>
      </c>
      <c r="D36" s="194">
        <f>SUM(D37:D44)</f>
        <v>6937.2562412000007</v>
      </c>
      <c r="E36" s="236">
        <f t="shared" si="6"/>
        <v>99.393919521499214</v>
      </c>
      <c r="F36" s="130">
        <f>SUM(F37:F44)</f>
        <v>6386.902</v>
      </c>
      <c r="G36" s="82">
        <f t="shared" si="0"/>
        <v>550.35424120000062</v>
      </c>
      <c r="H36" s="307">
        <v>26469.444</v>
      </c>
      <c r="I36" s="236">
        <f>SUM(I37:I44)</f>
        <v>32509.528000000002</v>
      </c>
      <c r="J36" s="351">
        <f t="shared" si="1"/>
        <v>122.81908150394094</v>
      </c>
      <c r="K36" s="229">
        <f>SUM(K37:K44)</f>
        <v>27269.107</v>
      </c>
      <c r="L36" s="82">
        <f t="shared" si="2"/>
        <v>5240.4210000000021</v>
      </c>
      <c r="M36" s="94">
        <f t="shared" si="3"/>
        <v>46.862227471039084</v>
      </c>
      <c r="N36" s="73">
        <f t="shared" si="4"/>
        <v>42.695358406939697</v>
      </c>
      <c r="O36" s="98">
        <f t="shared" si="7"/>
        <v>4.1668690640993873</v>
      </c>
      <c r="P36" s="117"/>
      <c r="Q36" s="2" t="s">
        <v>160</v>
      </c>
    </row>
    <row r="37" spans="1:17" s="17" customFormat="1" ht="15.75" x14ac:dyDescent="0.2">
      <c r="A37" s="101">
        <f t="shared" si="5"/>
        <v>83.448999999999998</v>
      </c>
      <c r="B37" s="205" t="s">
        <v>84</v>
      </c>
      <c r="C37" s="206">
        <v>83.449079999999995</v>
      </c>
      <c r="D37" s="195">
        <v>83.448999999999998</v>
      </c>
      <c r="E37" s="230">
        <f t="shared" si="6"/>
        <v>99.999904133155212</v>
      </c>
      <c r="F37" s="230">
        <v>92.150999999999996</v>
      </c>
      <c r="G37" s="84">
        <f t="shared" si="0"/>
        <v>-8.7019999999999982</v>
      </c>
      <c r="H37" s="309">
        <v>402.88799999999998</v>
      </c>
      <c r="I37" s="230">
        <v>422.303</v>
      </c>
      <c r="J37" s="308">
        <f t="shared" ref="J37:J68" si="8">IFERROR(I37/H37*100,"")</f>
        <v>104.81895712952482</v>
      </c>
      <c r="K37" s="131">
        <v>441.69099999999997</v>
      </c>
      <c r="L37" s="84">
        <f t="shared" ref="L37:L68" si="9">IFERROR(I37-K37,"")</f>
        <v>-19.387999999999977</v>
      </c>
      <c r="M37" s="95">
        <f t="shared" ref="M37:M68" si="10">IFERROR(IF(D37&gt;0,I37/D37*10,""),"")</f>
        <v>50.606118707234359</v>
      </c>
      <c r="N37" s="75">
        <f t="shared" ref="N37:N68" si="11">IFERROR(IF(F37&gt;0,K37/F37*10,""),"")</f>
        <v>47.931221581968728</v>
      </c>
      <c r="O37" s="141">
        <f t="shared" si="7"/>
        <v>2.6748971252656304</v>
      </c>
      <c r="P37" s="117"/>
      <c r="Q37" s="2" t="s">
        <v>160</v>
      </c>
    </row>
    <row r="38" spans="1:17" s="1" customFormat="1" ht="15.75" x14ac:dyDescent="0.2">
      <c r="A38" s="101">
        <f t="shared" si="5"/>
        <v>245.185</v>
      </c>
      <c r="B38" s="205" t="s">
        <v>85</v>
      </c>
      <c r="C38" s="206">
        <v>251.33802</v>
      </c>
      <c r="D38" s="195">
        <v>245.185</v>
      </c>
      <c r="E38" s="230">
        <f t="shared" si="6"/>
        <v>97.551894456716099</v>
      </c>
      <c r="F38" s="230">
        <v>220.03399999999999</v>
      </c>
      <c r="G38" s="84">
        <f t="shared" si="0"/>
        <v>25.15100000000001</v>
      </c>
      <c r="H38" s="309">
        <v>460.7</v>
      </c>
      <c r="I38" s="230">
        <v>671.23800000000006</v>
      </c>
      <c r="J38" s="308">
        <f t="shared" si="8"/>
        <v>145.69958758411116</v>
      </c>
      <c r="K38" s="131">
        <v>531.52300000000002</v>
      </c>
      <c r="L38" s="84">
        <f t="shared" si="9"/>
        <v>139.71500000000003</v>
      </c>
      <c r="M38" s="95">
        <f t="shared" si="10"/>
        <v>27.37679711238453</v>
      </c>
      <c r="N38" s="75">
        <f t="shared" si="11"/>
        <v>24.156403101338885</v>
      </c>
      <c r="O38" s="141">
        <f t="shared" si="7"/>
        <v>3.220394011045645</v>
      </c>
      <c r="P38" s="117"/>
      <c r="Q38" s="2" t="s">
        <v>160</v>
      </c>
    </row>
    <row r="39" spans="1:17" s="3" customFormat="1" ht="15.75" x14ac:dyDescent="0.2">
      <c r="A39" s="101">
        <f t="shared" si="5"/>
        <v>299.90106120000002</v>
      </c>
      <c r="B39" s="207" t="s">
        <v>63</v>
      </c>
      <c r="C39" s="206">
        <v>299.90106120000002</v>
      </c>
      <c r="D39" s="206">
        <v>299.90106120000002</v>
      </c>
      <c r="E39" s="230">
        <f t="shared" si="6"/>
        <v>100</v>
      </c>
      <c r="F39" s="230">
        <v>308.017</v>
      </c>
      <c r="G39" s="85">
        <f t="shared" si="0"/>
        <v>-8.1159387999999808</v>
      </c>
      <c r="H39" s="310">
        <v>832.44500000000005</v>
      </c>
      <c r="I39" s="230">
        <v>1358.5</v>
      </c>
      <c r="J39" s="308">
        <f t="shared" si="8"/>
        <v>163.19396476644101</v>
      </c>
      <c r="K39" s="131">
        <v>922.8</v>
      </c>
      <c r="L39" s="85">
        <f t="shared" si="9"/>
        <v>435.70000000000005</v>
      </c>
      <c r="M39" s="96">
        <f t="shared" si="10"/>
        <v>45.298272522418131</v>
      </c>
      <c r="N39" s="75">
        <f t="shared" si="11"/>
        <v>29.959385358600336</v>
      </c>
      <c r="O39" s="141">
        <f t="shared" si="7"/>
        <v>15.338887163817795</v>
      </c>
      <c r="P39" s="117"/>
      <c r="Q39" s="2" t="s">
        <v>160</v>
      </c>
    </row>
    <row r="40" spans="1:17" s="1" customFormat="1" ht="15.75" x14ac:dyDescent="0.2">
      <c r="A40" s="101">
        <f t="shared" si="5"/>
        <v>1593.3019999999999</v>
      </c>
      <c r="B40" s="205" t="s">
        <v>27</v>
      </c>
      <c r="C40" s="206">
        <v>1593.3024356999999</v>
      </c>
      <c r="D40" s="195">
        <v>1593.3019999999999</v>
      </c>
      <c r="E40" s="230">
        <f t="shared" si="6"/>
        <v>99.999972654281436</v>
      </c>
      <c r="F40" s="230">
        <v>1674.4690000000001</v>
      </c>
      <c r="G40" s="84">
        <f t="shared" si="0"/>
        <v>-81.167000000000144</v>
      </c>
      <c r="H40" s="309">
        <v>9281.8000000000011</v>
      </c>
      <c r="I40" s="230">
        <v>10721.5</v>
      </c>
      <c r="J40" s="308">
        <f t="shared" si="8"/>
        <v>115.51100002154753</v>
      </c>
      <c r="K40" s="131">
        <v>10638.365</v>
      </c>
      <c r="L40" s="84">
        <f t="shared" si="9"/>
        <v>83.135000000000218</v>
      </c>
      <c r="M40" s="95">
        <f t="shared" si="10"/>
        <v>67.291072251211631</v>
      </c>
      <c r="N40" s="75">
        <f t="shared" si="11"/>
        <v>63.532767701283213</v>
      </c>
      <c r="O40" s="141">
        <f t="shared" si="7"/>
        <v>3.7583045499284182</v>
      </c>
      <c r="P40" s="117"/>
      <c r="Q40" s="2" t="s">
        <v>160</v>
      </c>
    </row>
    <row r="41" spans="1:17" s="1" customFormat="1" ht="15.75" x14ac:dyDescent="0.2">
      <c r="A41" s="101">
        <f t="shared" si="5"/>
        <v>4.03491</v>
      </c>
      <c r="B41" s="205" t="s">
        <v>28</v>
      </c>
      <c r="C41" s="206">
        <v>4.03491</v>
      </c>
      <c r="D41" s="195">
        <v>4.03491</v>
      </c>
      <c r="E41" s="230">
        <f t="shared" si="6"/>
        <v>100</v>
      </c>
      <c r="F41" s="230">
        <v>3.4039999999999999</v>
      </c>
      <c r="G41" s="83">
        <f t="shared" si="0"/>
        <v>0.63091000000000008</v>
      </c>
      <c r="H41" s="308">
        <v>11.7</v>
      </c>
      <c r="I41" s="230">
        <v>13.112</v>
      </c>
      <c r="J41" s="308">
        <f t="shared" si="8"/>
        <v>112.06837606837607</v>
      </c>
      <c r="K41" s="131">
        <v>9.7889999999999997</v>
      </c>
      <c r="L41" s="83">
        <f t="shared" si="9"/>
        <v>3.3230000000000004</v>
      </c>
      <c r="M41" s="95">
        <f t="shared" si="10"/>
        <v>32.496387775687687</v>
      </c>
      <c r="N41" s="74">
        <f t="shared" si="11"/>
        <v>28.75734430082256</v>
      </c>
      <c r="O41" s="99">
        <f t="shared" si="7"/>
        <v>3.7390434748651273</v>
      </c>
      <c r="P41" s="117"/>
      <c r="Q41" s="2" t="s">
        <v>160</v>
      </c>
    </row>
    <row r="42" spans="1:17" s="1" customFormat="1" ht="15.75" x14ac:dyDescent="0.2">
      <c r="A42" s="101">
        <f t="shared" si="5"/>
        <v>1710.7</v>
      </c>
      <c r="B42" s="205" t="s">
        <v>29</v>
      </c>
      <c r="C42" s="206">
        <v>1740.6727317</v>
      </c>
      <c r="D42" s="195">
        <v>1710.7</v>
      </c>
      <c r="E42" s="230">
        <f t="shared" si="6"/>
        <v>98.278094948340595</v>
      </c>
      <c r="F42" s="230">
        <v>1199.97</v>
      </c>
      <c r="G42" s="83">
        <f t="shared" si="0"/>
        <v>510.73</v>
      </c>
      <c r="H42" s="308">
        <v>4071.3599999999997</v>
      </c>
      <c r="I42" s="230">
        <v>5969.81</v>
      </c>
      <c r="J42" s="308">
        <f t="shared" si="8"/>
        <v>146.62938182818519</v>
      </c>
      <c r="K42" s="131">
        <v>3034.8</v>
      </c>
      <c r="L42" s="83">
        <f t="shared" si="9"/>
        <v>2935.01</v>
      </c>
      <c r="M42" s="95">
        <f t="shared" si="10"/>
        <v>34.896884316361721</v>
      </c>
      <c r="N42" s="75">
        <f t="shared" si="11"/>
        <v>25.290632265806646</v>
      </c>
      <c r="O42" s="141">
        <f t="shared" si="7"/>
        <v>9.6062520505550744</v>
      </c>
      <c r="P42" s="117"/>
      <c r="Q42" s="2" t="s">
        <v>160</v>
      </c>
    </row>
    <row r="43" spans="1:17" s="1" customFormat="1" ht="15.75" x14ac:dyDescent="0.2">
      <c r="A43" s="101">
        <f t="shared" si="5"/>
        <v>3000.4</v>
      </c>
      <c r="B43" s="205" t="s">
        <v>30</v>
      </c>
      <c r="C43" s="206">
        <v>3006.5754710000001</v>
      </c>
      <c r="D43" s="195">
        <v>3000.4</v>
      </c>
      <c r="E43" s="230">
        <f t="shared" si="6"/>
        <v>99.794601164694996</v>
      </c>
      <c r="F43" s="230">
        <v>2888.7</v>
      </c>
      <c r="G43" s="84">
        <f t="shared" si="0"/>
        <v>111.70000000000027</v>
      </c>
      <c r="H43" s="309">
        <v>11407.75</v>
      </c>
      <c r="I43" s="230">
        <v>13352.1</v>
      </c>
      <c r="J43" s="308">
        <f t="shared" si="8"/>
        <v>117.04411474655387</v>
      </c>
      <c r="K43" s="131">
        <v>11689.6</v>
      </c>
      <c r="L43" s="84">
        <f t="shared" si="9"/>
        <v>1662.5</v>
      </c>
      <c r="M43" s="95">
        <f t="shared" si="10"/>
        <v>44.501066524463404</v>
      </c>
      <c r="N43" s="75">
        <f t="shared" si="11"/>
        <v>40.466645896077829</v>
      </c>
      <c r="O43" s="141">
        <f t="shared" si="7"/>
        <v>4.0344206283855755</v>
      </c>
      <c r="P43" s="117"/>
      <c r="Q43" s="2" t="s">
        <v>160</v>
      </c>
    </row>
    <row r="44" spans="1:17" s="1" customFormat="1" ht="15.75" x14ac:dyDescent="0.2">
      <c r="A44" s="101">
        <f t="shared" si="5"/>
        <v>0.28427000000000002</v>
      </c>
      <c r="B44" s="205" t="s">
        <v>64</v>
      </c>
      <c r="C44" s="195">
        <v>0.28427000000000002</v>
      </c>
      <c r="D44" s="195">
        <v>0.28427000000000002</v>
      </c>
      <c r="E44" s="230">
        <f t="shared" si="6"/>
        <v>100</v>
      </c>
      <c r="F44" s="230">
        <v>0.157</v>
      </c>
      <c r="G44" s="84">
        <f t="shared" si="0"/>
        <v>0.12727000000000002</v>
      </c>
      <c r="H44" s="309">
        <v>0.80100000000000005</v>
      </c>
      <c r="I44" s="230">
        <v>0.96499999999999997</v>
      </c>
      <c r="J44" s="308">
        <f t="shared" si="8"/>
        <v>120.47440699126091</v>
      </c>
      <c r="K44" s="131">
        <v>0.53900000000000003</v>
      </c>
      <c r="L44" s="84">
        <f t="shared" si="9"/>
        <v>0.42599999999999993</v>
      </c>
      <c r="M44" s="95">
        <f t="shared" si="10"/>
        <v>33.946600063320076</v>
      </c>
      <c r="N44" s="75">
        <f t="shared" si="11"/>
        <v>34.331210191082803</v>
      </c>
      <c r="O44" s="141">
        <f t="shared" si="7"/>
        <v>-0.38461012776272696</v>
      </c>
      <c r="P44" s="117"/>
      <c r="Q44" s="2" t="s">
        <v>160</v>
      </c>
    </row>
    <row r="45" spans="1:17" s="13" customFormat="1" ht="15.75" customHeight="1" x14ac:dyDescent="0.25">
      <c r="A45" s="101">
        <f t="shared" si="5"/>
        <v>2077.67866</v>
      </c>
      <c r="B45" s="203" t="s">
        <v>62</v>
      </c>
      <c r="C45" s="204">
        <v>2098.3249464</v>
      </c>
      <c r="D45" s="194">
        <f>SUM(D46:D52)</f>
        <v>2077.67866</v>
      </c>
      <c r="E45" s="236">
        <f t="shared" si="6"/>
        <v>99.016058669300861</v>
      </c>
      <c r="F45" s="130">
        <f>SUM(F46:F52)</f>
        <v>2114.2379999999998</v>
      </c>
      <c r="G45" s="86">
        <f t="shared" si="0"/>
        <v>-36.559339999999793</v>
      </c>
      <c r="H45" s="311">
        <v>7720.4</v>
      </c>
      <c r="I45" s="236">
        <f>SUM(I46:I52)</f>
        <v>7732.0159999999996</v>
      </c>
      <c r="J45" s="351">
        <f t="shared" si="8"/>
        <v>100.150458525465</v>
      </c>
      <c r="K45" s="229">
        <f>SUM(K46:K52)</f>
        <v>7920.2010000000009</v>
      </c>
      <c r="L45" s="86">
        <f t="shared" si="9"/>
        <v>-188.18500000000131</v>
      </c>
      <c r="M45" s="94">
        <f t="shared" si="10"/>
        <v>37.21468650979935</v>
      </c>
      <c r="N45" s="76">
        <f t="shared" si="11"/>
        <v>37.461255544550809</v>
      </c>
      <c r="O45" s="140">
        <f t="shared" si="7"/>
        <v>-0.24656903475145953</v>
      </c>
      <c r="P45" s="158"/>
      <c r="Q45" s="160" t="s">
        <v>160</v>
      </c>
    </row>
    <row r="46" spans="1:17" s="1" customFormat="1" ht="15.75" x14ac:dyDescent="0.2">
      <c r="A46" s="101">
        <f t="shared" si="5"/>
        <v>80.78</v>
      </c>
      <c r="B46" s="205" t="s">
        <v>86</v>
      </c>
      <c r="C46" s="206">
        <v>80.869500000000002</v>
      </c>
      <c r="D46" s="195">
        <v>80.78</v>
      </c>
      <c r="E46" s="230">
        <f t="shared" si="6"/>
        <v>99.889327867737535</v>
      </c>
      <c r="F46" s="230">
        <v>75.953000000000003</v>
      </c>
      <c r="G46" s="84">
        <f t="shared" si="0"/>
        <v>4.8269999999999982</v>
      </c>
      <c r="H46" s="309">
        <v>182</v>
      </c>
      <c r="I46" s="230">
        <v>197.18</v>
      </c>
      <c r="J46" s="308">
        <f t="shared" si="8"/>
        <v>108.34065934065936</v>
      </c>
      <c r="K46" s="131">
        <v>171.63</v>
      </c>
      <c r="L46" s="84">
        <f t="shared" si="9"/>
        <v>25.550000000000011</v>
      </c>
      <c r="M46" s="95">
        <f t="shared" si="10"/>
        <v>24.409507303788068</v>
      </c>
      <c r="N46" s="75">
        <f t="shared" si="11"/>
        <v>22.596869116427261</v>
      </c>
      <c r="O46" s="141">
        <f t="shared" si="7"/>
        <v>1.8126381873608075</v>
      </c>
      <c r="P46" s="117"/>
      <c r="Q46" s="2" t="s">
        <v>160</v>
      </c>
    </row>
    <row r="47" spans="1:17" s="1" customFormat="1" ht="15.75" x14ac:dyDescent="0.2">
      <c r="A47" s="101">
        <f t="shared" si="5"/>
        <v>10.15</v>
      </c>
      <c r="B47" s="205" t="s">
        <v>87</v>
      </c>
      <c r="C47" s="206">
        <v>15.8405</v>
      </c>
      <c r="D47" s="195">
        <v>10.15</v>
      </c>
      <c r="E47" s="230">
        <f t="shared" si="6"/>
        <v>64.076260219058739</v>
      </c>
      <c r="F47" s="230">
        <v>14.99</v>
      </c>
      <c r="G47" s="84">
        <f t="shared" si="0"/>
        <v>-4.84</v>
      </c>
      <c r="H47" s="312">
        <v>40.6</v>
      </c>
      <c r="I47" s="230">
        <v>43.645000000000003</v>
      </c>
      <c r="J47" s="308">
        <f t="shared" si="8"/>
        <v>107.5</v>
      </c>
      <c r="K47" s="131">
        <v>42.831000000000003</v>
      </c>
      <c r="L47" s="84">
        <f t="shared" si="9"/>
        <v>0.81400000000000006</v>
      </c>
      <c r="M47" s="95">
        <f t="shared" si="10"/>
        <v>43</v>
      </c>
      <c r="N47" s="75">
        <f t="shared" si="11"/>
        <v>28.573048699132755</v>
      </c>
      <c r="O47" s="141">
        <f t="shared" si="7"/>
        <v>14.426951300867245</v>
      </c>
      <c r="P47" s="117"/>
      <c r="Q47" s="2" t="s">
        <v>160</v>
      </c>
    </row>
    <row r="48" spans="1:17" s="1" customFormat="1" ht="15.75" x14ac:dyDescent="0.2">
      <c r="A48" s="101">
        <f t="shared" si="5"/>
        <v>43.704999999999998</v>
      </c>
      <c r="B48" s="205" t="s">
        <v>88</v>
      </c>
      <c r="C48" s="206">
        <v>44.518813100000003</v>
      </c>
      <c r="D48" s="195">
        <v>43.704999999999998</v>
      </c>
      <c r="E48" s="230">
        <f t="shared" si="6"/>
        <v>98.171979342369298</v>
      </c>
      <c r="F48" s="230">
        <v>54.918999999999997</v>
      </c>
      <c r="G48" s="84">
        <f t="shared" si="0"/>
        <v>-11.213999999999999</v>
      </c>
      <c r="H48" s="327">
        <v>198.9</v>
      </c>
      <c r="I48" s="230">
        <v>161.86500000000001</v>
      </c>
      <c r="J48" s="308">
        <f t="shared" si="8"/>
        <v>81.380090497737555</v>
      </c>
      <c r="K48" s="131">
        <v>185</v>
      </c>
      <c r="L48" s="84">
        <f t="shared" si="9"/>
        <v>-23.134999999999991</v>
      </c>
      <c r="M48" s="95">
        <f t="shared" si="10"/>
        <v>37.035808259924494</v>
      </c>
      <c r="N48" s="75">
        <f t="shared" si="11"/>
        <v>33.685973888818083</v>
      </c>
      <c r="O48" s="141">
        <f t="shared" si="7"/>
        <v>3.3498343711064109</v>
      </c>
      <c r="P48" s="117"/>
      <c r="Q48" s="2" t="s">
        <v>160</v>
      </c>
    </row>
    <row r="49" spans="1:17" s="1" customFormat="1" ht="15.75" x14ac:dyDescent="0.2">
      <c r="A49" s="101">
        <f t="shared" si="5"/>
        <v>21.364660000000001</v>
      </c>
      <c r="B49" s="205" t="s">
        <v>89</v>
      </c>
      <c r="C49" s="206">
        <v>21.364660000000001</v>
      </c>
      <c r="D49" s="195">
        <v>21.364660000000001</v>
      </c>
      <c r="E49" s="230">
        <f t="shared" si="6"/>
        <v>100</v>
      </c>
      <c r="F49" s="230">
        <v>21.859000000000002</v>
      </c>
      <c r="G49" s="84">
        <f t="shared" si="0"/>
        <v>-0.49434000000000111</v>
      </c>
      <c r="H49" s="327">
        <v>80.8</v>
      </c>
      <c r="I49" s="230">
        <v>84.826999999999998</v>
      </c>
      <c r="J49" s="308">
        <f t="shared" si="8"/>
        <v>104.98391089108911</v>
      </c>
      <c r="K49" s="131">
        <v>89.968000000000004</v>
      </c>
      <c r="L49" s="87">
        <f t="shared" si="9"/>
        <v>-5.1410000000000053</v>
      </c>
      <c r="M49" s="95">
        <f t="shared" si="10"/>
        <v>39.704352889304111</v>
      </c>
      <c r="N49" s="75">
        <f t="shared" si="11"/>
        <v>41.1583329521021</v>
      </c>
      <c r="O49" s="141">
        <f t="shared" si="7"/>
        <v>-1.4539800627979886</v>
      </c>
      <c r="P49" s="117"/>
      <c r="Q49" s="2" t="s">
        <v>160</v>
      </c>
    </row>
    <row r="50" spans="1:17" s="1" customFormat="1" ht="15.75" x14ac:dyDescent="0.2">
      <c r="A50" s="101">
        <f t="shared" si="5"/>
        <v>28.495000000000001</v>
      </c>
      <c r="B50" s="205" t="s">
        <v>101</v>
      </c>
      <c r="C50" s="206">
        <v>28.945</v>
      </c>
      <c r="D50" s="195">
        <v>28.495000000000001</v>
      </c>
      <c r="E50" s="230">
        <f t="shared" si="6"/>
        <v>98.445327344964596</v>
      </c>
      <c r="F50" s="230">
        <v>33.338000000000001</v>
      </c>
      <c r="G50" s="84">
        <f t="shared" si="0"/>
        <v>-4.843</v>
      </c>
      <c r="H50" s="327">
        <v>101.60000000000001</v>
      </c>
      <c r="I50" s="230">
        <v>97.834000000000003</v>
      </c>
      <c r="J50" s="308">
        <f t="shared" si="8"/>
        <v>96.293307086614163</v>
      </c>
      <c r="K50" s="131">
        <v>122.5</v>
      </c>
      <c r="L50" s="87">
        <f t="shared" si="9"/>
        <v>-24.665999999999997</v>
      </c>
      <c r="M50" s="95">
        <f t="shared" si="10"/>
        <v>34.333742761888047</v>
      </c>
      <c r="N50" s="75">
        <f t="shared" si="11"/>
        <v>36.744855720199169</v>
      </c>
      <c r="O50" s="141">
        <f t="shared" si="7"/>
        <v>-2.4111129583111222</v>
      </c>
      <c r="P50" s="117"/>
      <c r="Q50" s="2" t="s">
        <v>160</v>
      </c>
    </row>
    <row r="51" spans="1:17" s="1" customFormat="1" ht="15.75" x14ac:dyDescent="0.2">
      <c r="A51" s="101">
        <f t="shared" si="5"/>
        <v>95.483999999999995</v>
      </c>
      <c r="B51" s="205" t="s">
        <v>90</v>
      </c>
      <c r="C51" s="206">
        <v>109.1537</v>
      </c>
      <c r="D51" s="195">
        <v>95.483999999999995</v>
      </c>
      <c r="E51" s="230">
        <f t="shared" si="6"/>
        <v>87.476649898262721</v>
      </c>
      <c r="F51" s="230">
        <v>95.254000000000005</v>
      </c>
      <c r="G51" s="84">
        <f t="shared" si="0"/>
        <v>0.22999999999998977</v>
      </c>
      <c r="H51" s="327">
        <v>286.5</v>
      </c>
      <c r="I51" s="230">
        <v>301.66500000000002</v>
      </c>
      <c r="J51" s="308">
        <f t="shared" si="8"/>
        <v>105.2931937172775</v>
      </c>
      <c r="K51" s="131">
        <v>291.17200000000003</v>
      </c>
      <c r="L51" s="87">
        <f t="shared" si="9"/>
        <v>10.492999999999995</v>
      </c>
      <c r="M51" s="95">
        <f t="shared" si="10"/>
        <v>31.593251225336189</v>
      </c>
      <c r="N51" s="75">
        <f t="shared" si="11"/>
        <v>30.567955151489702</v>
      </c>
      <c r="O51" s="141">
        <f t="shared" si="7"/>
        <v>1.0252960738464871</v>
      </c>
      <c r="P51" s="117"/>
      <c r="Q51" s="2" t="s">
        <v>160</v>
      </c>
    </row>
    <row r="52" spans="1:17" s="1" customFormat="1" ht="15.75" x14ac:dyDescent="0.2">
      <c r="A52" s="101">
        <f t="shared" si="5"/>
        <v>1797.7</v>
      </c>
      <c r="B52" s="205" t="s">
        <v>102</v>
      </c>
      <c r="C52" s="206">
        <v>1797.6327733000001</v>
      </c>
      <c r="D52" s="195">
        <v>1797.7</v>
      </c>
      <c r="E52" s="230">
        <f t="shared" si="6"/>
        <v>100.00373973488905</v>
      </c>
      <c r="F52" s="230">
        <v>1817.925</v>
      </c>
      <c r="G52" s="264">
        <f t="shared" si="0"/>
        <v>-20.224999999999909</v>
      </c>
      <c r="H52" s="327">
        <v>6830</v>
      </c>
      <c r="I52" s="230">
        <v>6845</v>
      </c>
      <c r="J52" s="308">
        <f t="shared" si="8"/>
        <v>100.21961932650075</v>
      </c>
      <c r="K52" s="131">
        <v>7017.1</v>
      </c>
      <c r="L52" s="88">
        <f t="shared" si="9"/>
        <v>-172.10000000000036</v>
      </c>
      <c r="M52" s="95">
        <f t="shared" si="10"/>
        <v>38.076430995160486</v>
      </c>
      <c r="N52" s="77">
        <f t="shared" si="11"/>
        <v>38.599502179682887</v>
      </c>
      <c r="O52" s="142">
        <f t="shared" si="7"/>
        <v>-0.52307118452240076</v>
      </c>
      <c r="P52" s="117"/>
      <c r="Q52" s="2" t="s">
        <v>160</v>
      </c>
    </row>
    <row r="53" spans="1:17" s="13" customFormat="1" ht="15.75" customHeight="1" x14ac:dyDescent="0.25">
      <c r="A53" s="101">
        <f t="shared" si="5"/>
        <v>7126.2247600000001</v>
      </c>
      <c r="B53" s="208" t="s">
        <v>31</v>
      </c>
      <c r="C53" s="209">
        <v>7168.0662899999998</v>
      </c>
      <c r="D53" s="196">
        <f>SUM(D54:D67)</f>
        <v>7126.2247600000001</v>
      </c>
      <c r="E53" s="237">
        <f t="shared" si="6"/>
        <v>99.416278696273054</v>
      </c>
      <c r="F53" s="132">
        <f>SUM(F54:F67)</f>
        <v>6756.8289999999997</v>
      </c>
      <c r="G53" s="153">
        <f t="shared" si="0"/>
        <v>369.39576000000034</v>
      </c>
      <c r="H53" s="328">
        <v>15348.854000000001</v>
      </c>
      <c r="I53" s="237">
        <f>SUM(I54:I67)</f>
        <v>22909.8</v>
      </c>
      <c r="J53" s="351">
        <f t="shared" si="8"/>
        <v>149.26065489970782</v>
      </c>
      <c r="K53" s="229">
        <f>SUM(K54:K67)</f>
        <v>11492.183999999999</v>
      </c>
      <c r="L53" s="162">
        <f t="shared" si="9"/>
        <v>11417.616</v>
      </c>
      <c r="M53" s="94">
        <f t="shared" si="10"/>
        <v>32.148579046502036</v>
      </c>
      <c r="N53" s="78">
        <f t="shared" si="11"/>
        <v>17.008250467785999</v>
      </c>
      <c r="O53" s="143">
        <f t="shared" si="7"/>
        <v>15.140328578716037</v>
      </c>
      <c r="P53" s="158"/>
      <c r="Q53" s="160" t="s">
        <v>160</v>
      </c>
    </row>
    <row r="54" spans="1:17" s="17" customFormat="1" ht="15.75" x14ac:dyDescent="0.2">
      <c r="A54" s="101">
        <f t="shared" si="5"/>
        <v>841.89200000000005</v>
      </c>
      <c r="B54" s="210" t="s">
        <v>91</v>
      </c>
      <c r="C54" s="206">
        <v>841.89170000000001</v>
      </c>
      <c r="D54" s="195">
        <v>841.89200000000005</v>
      </c>
      <c r="E54" s="230">
        <f t="shared" si="6"/>
        <v>100.000035634037</v>
      </c>
      <c r="F54" s="230">
        <v>697.6</v>
      </c>
      <c r="G54" s="265">
        <f t="shared" si="0"/>
        <v>144.29200000000003</v>
      </c>
      <c r="H54" s="329">
        <v>1657.9</v>
      </c>
      <c r="I54" s="230">
        <v>2625.0169999999998</v>
      </c>
      <c r="J54" s="308">
        <f t="shared" si="8"/>
        <v>158.33385608299656</v>
      </c>
      <c r="K54" s="131">
        <v>1076.8</v>
      </c>
      <c r="L54" s="89">
        <f t="shared" si="9"/>
        <v>1548.2169999999999</v>
      </c>
      <c r="M54" s="97">
        <f t="shared" si="10"/>
        <v>31.179973203213713</v>
      </c>
      <c r="N54" s="79">
        <f t="shared" si="11"/>
        <v>15.43577981651376</v>
      </c>
      <c r="O54" s="144">
        <f t="shared" si="7"/>
        <v>15.744193386699953</v>
      </c>
      <c r="P54" s="117"/>
      <c r="Q54" s="2" t="s">
        <v>160</v>
      </c>
    </row>
    <row r="55" spans="1:17" s="1" customFormat="1" ht="15.75" x14ac:dyDescent="0.2">
      <c r="A55" s="101">
        <f t="shared" si="5"/>
        <v>59.734000000000002</v>
      </c>
      <c r="B55" s="210" t="s">
        <v>92</v>
      </c>
      <c r="C55" s="206">
        <v>60.787999999999997</v>
      </c>
      <c r="D55" s="195">
        <v>59.734000000000002</v>
      </c>
      <c r="E55" s="230">
        <f t="shared" si="6"/>
        <v>98.266105152332699</v>
      </c>
      <c r="F55" s="230">
        <v>59.814</v>
      </c>
      <c r="G55" s="83">
        <f t="shared" si="0"/>
        <v>-7.9999999999998295E-2</v>
      </c>
      <c r="H55" s="329">
        <v>110.60000000000001</v>
      </c>
      <c r="I55" s="230">
        <v>173.273</v>
      </c>
      <c r="J55" s="308">
        <f t="shared" si="8"/>
        <v>156.66636528028931</v>
      </c>
      <c r="K55" s="131">
        <v>99.620999999999995</v>
      </c>
      <c r="L55" s="90">
        <f t="shared" si="9"/>
        <v>73.652000000000001</v>
      </c>
      <c r="M55" s="97">
        <f t="shared" si="10"/>
        <v>29.007432952757224</v>
      </c>
      <c r="N55" s="75">
        <f t="shared" si="11"/>
        <v>16.655130905808004</v>
      </c>
      <c r="O55" s="141">
        <f t="shared" si="7"/>
        <v>12.35230204694922</v>
      </c>
      <c r="P55" s="117"/>
      <c r="Q55" s="2" t="s">
        <v>160</v>
      </c>
    </row>
    <row r="56" spans="1:17" s="1" customFormat="1" ht="15.75" x14ac:dyDescent="0.2">
      <c r="A56" s="101">
        <f t="shared" si="5"/>
        <v>241.73500000000001</v>
      </c>
      <c r="B56" s="210" t="s">
        <v>93</v>
      </c>
      <c r="C56" s="206">
        <v>241.8955</v>
      </c>
      <c r="D56" s="195">
        <v>241.73500000000001</v>
      </c>
      <c r="E56" s="230">
        <f t="shared" si="6"/>
        <v>99.933649034397092</v>
      </c>
      <c r="F56" s="230">
        <v>249.501</v>
      </c>
      <c r="G56" s="83">
        <f t="shared" si="0"/>
        <v>-7.7659999999999911</v>
      </c>
      <c r="H56" s="329">
        <v>673</v>
      </c>
      <c r="I56" s="230">
        <v>973.45</v>
      </c>
      <c r="J56" s="308">
        <f t="shared" si="8"/>
        <v>144.64338781575037</v>
      </c>
      <c r="K56" s="131">
        <v>612.84400000000005</v>
      </c>
      <c r="L56" s="90">
        <f t="shared" si="9"/>
        <v>360.60599999999999</v>
      </c>
      <c r="M56" s="97">
        <f t="shared" si="10"/>
        <v>40.269303162554031</v>
      </c>
      <c r="N56" s="75">
        <f t="shared" si="11"/>
        <v>24.562787323497702</v>
      </c>
      <c r="O56" s="141">
        <f t="shared" si="7"/>
        <v>15.70651583905633</v>
      </c>
      <c r="P56" s="117"/>
      <c r="Q56" s="2" t="s">
        <v>160</v>
      </c>
    </row>
    <row r="57" spans="1:17" s="1" customFormat="1" ht="15.75" x14ac:dyDescent="0.2">
      <c r="A57" s="101">
        <f t="shared" si="5"/>
        <v>780.1</v>
      </c>
      <c r="B57" s="210" t="s">
        <v>94</v>
      </c>
      <c r="C57" s="206">
        <v>782.20630000000006</v>
      </c>
      <c r="D57" s="195">
        <v>780.1</v>
      </c>
      <c r="E57" s="230">
        <f t="shared" si="6"/>
        <v>99.730723212022198</v>
      </c>
      <c r="F57" s="230">
        <v>818.80399999999997</v>
      </c>
      <c r="G57" s="83">
        <f t="shared" si="0"/>
        <v>-38.703999999999951</v>
      </c>
      <c r="H57" s="329">
        <v>2288</v>
      </c>
      <c r="I57" s="230">
        <v>2995.6</v>
      </c>
      <c r="J57" s="308">
        <f t="shared" si="8"/>
        <v>130.92657342657341</v>
      </c>
      <c r="K57" s="131">
        <v>1262.577</v>
      </c>
      <c r="L57" s="90">
        <f t="shared" si="9"/>
        <v>1733.0229999999999</v>
      </c>
      <c r="M57" s="97">
        <f t="shared" si="10"/>
        <v>38.400205101910011</v>
      </c>
      <c r="N57" s="75">
        <f t="shared" si="11"/>
        <v>15.419770787636601</v>
      </c>
      <c r="O57" s="141">
        <f t="shared" si="7"/>
        <v>22.98043431427341</v>
      </c>
      <c r="P57" s="117"/>
      <c r="Q57" s="2" t="s">
        <v>160</v>
      </c>
    </row>
    <row r="58" spans="1:17" s="1" customFormat="1" ht="15.75" x14ac:dyDescent="0.2">
      <c r="A58" s="101">
        <f t="shared" si="5"/>
        <v>104.952</v>
      </c>
      <c r="B58" s="210" t="s">
        <v>57</v>
      </c>
      <c r="C58" s="206">
        <v>113.61239999999999</v>
      </c>
      <c r="D58" s="195">
        <v>104.952</v>
      </c>
      <c r="E58" s="230">
        <f t="shared" si="6"/>
        <v>92.377240512479275</v>
      </c>
      <c r="F58" s="230">
        <v>99.13</v>
      </c>
      <c r="G58" s="83">
        <f t="shared" si="0"/>
        <v>5.8220000000000027</v>
      </c>
      <c r="H58" s="329">
        <v>203</v>
      </c>
      <c r="I58" s="230">
        <v>322.34300000000002</v>
      </c>
      <c r="J58" s="308">
        <f t="shared" si="8"/>
        <v>158.7896551724138</v>
      </c>
      <c r="K58" s="131">
        <v>151.60599999999999</v>
      </c>
      <c r="L58" s="83">
        <f t="shared" si="9"/>
        <v>170.73700000000002</v>
      </c>
      <c r="M58" s="97">
        <f t="shared" si="10"/>
        <v>30.713373732754022</v>
      </c>
      <c r="N58" s="75">
        <f t="shared" si="11"/>
        <v>15.293654796731564</v>
      </c>
      <c r="O58" s="141">
        <f t="shared" si="7"/>
        <v>15.419718936022457</v>
      </c>
      <c r="P58" s="117"/>
      <c r="Q58" s="2" t="s">
        <v>160</v>
      </c>
    </row>
    <row r="59" spans="1:17" s="1" customFormat="1" ht="15.75" x14ac:dyDescent="0.2">
      <c r="A59" s="101">
        <f t="shared" si="5"/>
        <v>168.78576000000001</v>
      </c>
      <c r="B59" s="210" t="s">
        <v>32</v>
      </c>
      <c r="C59" s="206">
        <v>168.78576000000001</v>
      </c>
      <c r="D59" s="195">
        <v>168.78576000000001</v>
      </c>
      <c r="E59" s="230">
        <f t="shared" si="6"/>
        <v>100</v>
      </c>
      <c r="F59" s="230">
        <v>168</v>
      </c>
      <c r="G59" s="83">
        <f t="shared" si="0"/>
        <v>0.78576000000001045</v>
      </c>
      <c r="H59" s="314">
        <v>460</v>
      </c>
      <c r="I59" s="230">
        <v>576.96699999999998</v>
      </c>
      <c r="J59" s="308">
        <f t="shared" si="8"/>
        <v>125.42760869565217</v>
      </c>
      <c r="K59" s="131">
        <v>334.33300000000003</v>
      </c>
      <c r="L59" s="83">
        <f t="shared" si="9"/>
        <v>242.63399999999996</v>
      </c>
      <c r="M59" s="97">
        <f t="shared" si="10"/>
        <v>34.183393196203284</v>
      </c>
      <c r="N59" s="75">
        <f t="shared" si="11"/>
        <v>19.900773809523812</v>
      </c>
      <c r="O59" s="141">
        <f t="shared" si="7"/>
        <v>14.282619386679471</v>
      </c>
      <c r="P59" s="117"/>
      <c r="Q59" s="2" t="s">
        <v>160</v>
      </c>
    </row>
    <row r="60" spans="1:17" s="1" customFormat="1" ht="15.75" x14ac:dyDescent="0.2">
      <c r="A60" s="101">
        <f t="shared" si="5"/>
        <v>101.842</v>
      </c>
      <c r="B60" s="210" t="s">
        <v>60</v>
      </c>
      <c r="C60" s="206">
        <v>101.8416</v>
      </c>
      <c r="D60" s="195">
        <v>101.842</v>
      </c>
      <c r="E60" s="230">
        <f t="shared" si="6"/>
        <v>100.0003927668065</v>
      </c>
      <c r="F60" s="230">
        <v>92.265000000000001</v>
      </c>
      <c r="G60" s="83">
        <f t="shared" si="0"/>
        <v>9.5769999999999982</v>
      </c>
      <c r="H60" s="308">
        <v>126.6</v>
      </c>
      <c r="I60" s="230">
        <v>220.56700000000001</v>
      </c>
      <c r="J60" s="308">
        <f t="shared" si="8"/>
        <v>174.22353870458139</v>
      </c>
      <c r="K60" s="131">
        <v>116.982</v>
      </c>
      <c r="L60" s="83">
        <f t="shared" si="9"/>
        <v>103.58500000000001</v>
      </c>
      <c r="M60" s="97">
        <f t="shared" si="10"/>
        <v>21.657763987352961</v>
      </c>
      <c r="N60" s="75">
        <f t="shared" si="11"/>
        <v>12.678913997723946</v>
      </c>
      <c r="O60" s="141">
        <f t="shared" si="7"/>
        <v>8.9788499896290155</v>
      </c>
      <c r="P60" s="117"/>
      <c r="Q60" s="2" t="s">
        <v>160</v>
      </c>
    </row>
    <row r="61" spans="1:17" s="1" customFormat="1" ht="15.75" x14ac:dyDescent="0.2">
      <c r="A61" s="101">
        <f t="shared" si="5"/>
        <v>83.858000000000004</v>
      </c>
      <c r="B61" s="210" t="s">
        <v>33</v>
      </c>
      <c r="C61" s="206">
        <v>87.530339999999995</v>
      </c>
      <c r="D61" s="195">
        <v>83.858000000000004</v>
      </c>
      <c r="E61" s="230">
        <f t="shared" si="6"/>
        <v>95.804494761473563</v>
      </c>
      <c r="F61" s="230">
        <v>83.95</v>
      </c>
      <c r="G61" s="83">
        <f t="shared" si="0"/>
        <v>-9.1999999999998749E-2</v>
      </c>
      <c r="H61" s="308">
        <v>163.5</v>
      </c>
      <c r="I61" s="230">
        <v>227.00800000000001</v>
      </c>
      <c r="J61" s="308">
        <f t="shared" si="8"/>
        <v>138.84281345565751</v>
      </c>
      <c r="K61" s="131">
        <v>153.78</v>
      </c>
      <c r="L61" s="83">
        <f t="shared" si="9"/>
        <v>73.228000000000009</v>
      </c>
      <c r="M61" s="97">
        <f t="shared" si="10"/>
        <v>27.070523981015526</v>
      </c>
      <c r="N61" s="75">
        <f t="shared" si="11"/>
        <v>18.318046456223943</v>
      </c>
      <c r="O61" s="141">
        <f t="shared" si="7"/>
        <v>8.7524775247915834</v>
      </c>
      <c r="P61" s="117"/>
      <c r="Q61" s="2" t="s">
        <v>160</v>
      </c>
    </row>
    <row r="62" spans="1:17" s="1" customFormat="1" ht="15.75" x14ac:dyDescent="0.2">
      <c r="A62" s="101">
        <f t="shared" si="5"/>
        <v>359.505</v>
      </c>
      <c r="B62" s="210" t="s">
        <v>95</v>
      </c>
      <c r="C62" s="206">
        <v>361.01972000000001</v>
      </c>
      <c r="D62" s="195">
        <v>359.505</v>
      </c>
      <c r="E62" s="230">
        <f t="shared" si="6"/>
        <v>99.580432891588302</v>
      </c>
      <c r="F62" s="230">
        <v>338.6</v>
      </c>
      <c r="G62" s="83">
        <f t="shared" si="0"/>
        <v>20.904999999999973</v>
      </c>
      <c r="H62" s="308">
        <v>791.45</v>
      </c>
      <c r="I62" s="230">
        <v>1080</v>
      </c>
      <c r="J62" s="308">
        <f t="shared" si="8"/>
        <v>136.45839914081748</v>
      </c>
      <c r="K62" s="131">
        <v>770</v>
      </c>
      <c r="L62" s="83">
        <f t="shared" si="9"/>
        <v>310</v>
      </c>
      <c r="M62" s="97">
        <f t="shared" si="10"/>
        <v>30.041306796845664</v>
      </c>
      <c r="N62" s="75">
        <f t="shared" si="11"/>
        <v>22.740696987595982</v>
      </c>
      <c r="O62" s="141">
        <f t="shared" si="7"/>
        <v>7.3006098092496821</v>
      </c>
      <c r="P62" s="117"/>
      <c r="Q62" s="2" t="s">
        <v>160</v>
      </c>
    </row>
    <row r="63" spans="1:17" s="1" customFormat="1" ht="15.75" x14ac:dyDescent="0.2">
      <c r="A63" s="101">
        <f t="shared" si="5"/>
        <v>1407.6</v>
      </c>
      <c r="B63" s="210" t="s">
        <v>34</v>
      </c>
      <c r="C63" s="206">
        <v>1411.8920000000001</v>
      </c>
      <c r="D63" s="195">
        <v>1407.6</v>
      </c>
      <c r="E63" s="230">
        <f t="shared" si="6"/>
        <v>99.696010743031323</v>
      </c>
      <c r="F63" s="230">
        <v>1230.5999999999999</v>
      </c>
      <c r="G63" s="83">
        <f t="shared" si="0"/>
        <v>177</v>
      </c>
      <c r="H63" s="308">
        <v>2477.3000000000002</v>
      </c>
      <c r="I63" s="230">
        <v>2622.4</v>
      </c>
      <c r="J63" s="308">
        <f t="shared" si="8"/>
        <v>105.85718322367093</v>
      </c>
      <c r="K63" s="131">
        <v>1051.2</v>
      </c>
      <c r="L63" s="83">
        <f t="shared" si="9"/>
        <v>1571.2</v>
      </c>
      <c r="M63" s="97">
        <f t="shared" si="10"/>
        <v>18.63029269678886</v>
      </c>
      <c r="N63" s="75">
        <f t="shared" si="11"/>
        <v>8.5421745490004888</v>
      </c>
      <c r="O63" s="141">
        <f t="shared" si="7"/>
        <v>10.088118147788371</v>
      </c>
      <c r="P63" s="117"/>
      <c r="Q63" s="2" t="s">
        <v>160</v>
      </c>
    </row>
    <row r="64" spans="1:17" s="1" customFormat="1" ht="15.75" x14ac:dyDescent="0.2">
      <c r="A64" s="101">
        <f t="shared" si="5"/>
        <v>623.70000000000005</v>
      </c>
      <c r="B64" s="210" t="s">
        <v>35</v>
      </c>
      <c r="C64" s="206">
        <v>624.94266500000003</v>
      </c>
      <c r="D64" s="195">
        <v>623.70000000000005</v>
      </c>
      <c r="E64" s="230">
        <f t="shared" si="6"/>
        <v>99.801155358787994</v>
      </c>
      <c r="F64" s="230">
        <v>607.9</v>
      </c>
      <c r="G64" s="84">
        <f t="shared" si="0"/>
        <v>15.800000000000068</v>
      </c>
      <c r="H64" s="309">
        <v>1554</v>
      </c>
      <c r="I64" s="230">
        <v>2616</v>
      </c>
      <c r="J64" s="308">
        <f t="shared" si="8"/>
        <v>168.33976833976834</v>
      </c>
      <c r="K64" s="131">
        <v>1616.4</v>
      </c>
      <c r="L64" s="84">
        <f t="shared" si="9"/>
        <v>999.59999999999991</v>
      </c>
      <c r="M64" s="97">
        <f t="shared" si="10"/>
        <v>41.943241943241944</v>
      </c>
      <c r="N64" s="75">
        <f t="shared" si="11"/>
        <v>26.58989965454845</v>
      </c>
      <c r="O64" s="141">
        <f t="shared" si="7"/>
        <v>15.353342288693494</v>
      </c>
      <c r="P64" s="117"/>
      <c r="Q64" s="2" t="s">
        <v>160</v>
      </c>
    </row>
    <row r="65" spans="1:17" s="1" customFormat="1" ht="15.75" x14ac:dyDescent="0.2">
      <c r="A65" s="101">
        <f t="shared" si="5"/>
        <v>593.20000000000005</v>
      </c>
      <c r="B65" s="205" t="s">
        <v>36</v>
      </c>
      <c r="C65" s="206">
        <v>596.47852499999999</v>
      </c>
      <c r="D65" s="195">
        <v>593.20000000000005</v>
      </c>
      <c r="E65" s="230">
        <f t="shared" si="6"/>
        <v>99.450353221014964</v>
      </c>
      <c r="F65" s="230">
        <v>602.5</v>
      </c>
      <c r="G65" s="83">
        <f t="shared" si="0"/>
        <v>-9.2999999999999545</v>
      </c>
      <c r="H65" s="308">
        <v>1372</v>
      </c>
      <c r="I65" s="230">
        <v>2306.5</v>
      </c>
      <c r="J65" s="308">
        <f t="shared" si="8"/>
        <v>168.11224489795919</v>
      </c>
      <c r="K65" s="131">
        <v>1158.0999999999999</v>
      </c>
      <c r="L65" s="83">
        <f t="shared" si="9"/>
        <v>1148.4000000000001</v>
      </c>
      <c r="M65" s="95">
        <f t="shared" si="10"/>
        <v>38.882333108563721</v>
      </c>
      <c r="N65" s="75">
        <f t="shared" si="11"/>
        <v>19.221576763485476</v>
      </c>
      <c r="O65" s="141">
        <f t="shared" si="7"/>
        <v>19.660756345078244</v>
      </c>
      <c r="P65" s="117"/>
      <c r="Q65" s="2" t="s">
        <v>160</v>
      </c>
    </row>
    <row r="66" spans="1:17" s="1" customFormat="1" ht="15.75" x14ac:dyDescent="0.2">
      <c r="A66" s="101">
        <f t="shared" si="5"/>
        <v>1375.1859999999999</v>
      </c>
      <c r="B66" s="210" t="s">
        <v>37</v>
      </c>
      <c r="C66" s="206">
        <v>1387.99728</v>
      </c>
      <c r="D66" s="195">
        <v>1375.1859999999999</v>
      </c>
      <c r="E66" s="230">
        <f t="shared" si="6"/>
        <v>99.076995309385609</v>
      </c>
      <c r="F66" s="230">
        <v>1300.2170000000001</v>
      </c>
      <c r="G66" s="83">
        <f t="shared" si="0"/>
        <v>74.968999999999824</v>
      </c>
      <c r="H66" s="308">
        <v>2808.5</v>
      </c>
      <c r="I66" s="230">
        <v>4714.5</v>
      </c>
      <c r="J66" s="308">
        <f t="shared" si="8"/>
        <v>167.86540858109311</v>
      </c>
      <c r="K66" s="131">
        <v>2189.203</v>
      </c>
      <c r="L66" s="83">
        <f t="shared" si="9"/>
        <v>2525.297</v>
      </c>
      <c r="M66" s="95">
        <f t="shared" si="10"/>
        <v>34.28263522170819</v>
      </c>
      <c r="N66" s="75">
        <f t="shared" si="11"/>
        <v>16.837212557596153</v>
      </c>
      <c r="O66" s="141">
        <f t="shared" si="7"/>
        <v>17.445422664112037</v>
      </c>
      <c r="P66" s="117"/>
      <c r="Q66" s="2" t="s">
        <v>160</v>
      </c>
    </row>
    <row r="67" spans="1:17" s="1" customFormat="1" ht="15.75" x14ac:dyDescent="0.2">
      <c r="A67" s="101">
        <f t="shared" si="5"/>
        <v>384.13499999999999</v>
      </c>
      <c r="B67" s="210" t="s">
        <v>38</v>
      </c>
      <c r="C67" s="206">
        <v>387.18450000000001</v>
      </c>
      <c r="D67" s="195">
        <v>384.13499999999999</v>
      </c>
      <c r="E67" s="230">
        <f t="shared" si="6"/>
        <v>99.212390991891453</v>
      </c>
      <c r="F67" s="230">
        <v>407.94799999999998</v>
      </c>
      <c r="G67" s="83">
        <f t="shared" si="0"/>
        <v>-23.812999999999988</v>
      </c>
      <c r="H67" s="308">
        <v>663.00400000000002</v>
      </c>
      <c r="I67" s="230">
        <v>1456.175</v>
      </c>
      <c r="J67" s="308">
        <f t="shared" si="8"/>
        <v>219.63291322525956</v>
      </c>
      <c r="K67" s="131">
        <v>898.73800000000006</v>
      </c>
      <c r="L67" s="83">
        <f t="shared" si="9"/>
        <v>557.4369999999999</v>
      </c>
      <c r="M67" s="95">
        <f t="shared" si="10"/>
        <v>37.907896963307167</v>
      </c>
      <c r="N67" s="75">
        <f t="shared" si="11"/>
        <v>22.030699991175346</v>
      </c>
      <c r="O67" s="141">
        <f t="shared" si="7"/>
        <v>15.87719697213182</v>
      </c>
      <c r="P67" s="117"/>
      <c r="Q67" s="2" t="s">
        <v>160</v>
      </c>
    </row>
    <row r="68" spans="1:17" s="13" customFormat="1" ht="15.75" customHeight="1" x14ac:dyDescent="0.25">
      <c r="A68" s="101">
        <f t="shared" si="5"/>
        <v>2175.8000000000002</v>
      </c>
      <c r="B68" s="211" t="s">
        <v>138</v>
      </c>
      <c r="C68" s="209">
        <v>2183.09825</v>
      </c>
      <c r="D68" s="196">
        <f>SUM(D69:D74)</f>
        <v>2175.8000000000002</v>
      </c>
      <c r="E68" s="237">
        <f t="shared" si="6"/>
        <v>99.665693012213268</v>
      </c>
      <c r="F68" s="229">
        <f>SUM(F69:F74)</f>
        <v>2070.8040000000001</v>
      </c>
      <c r="G68" s="104">
        <f t="shared" si="0"/>
        <v>104.99600000000009</v>
      </c>
      <c r="H68" s="315">
        <v>3635.9</v>
      </c>
      <c r="I68" s="319">
        <f>SUM(I69:I74)</f>
        <v>4645.1660000000002</v>
      </c>
      <c r="J68" s="351">
        <f t="shared" si="8"/>
        <v>127.75835419015924</v>
      </c>
      <c r="K68" s="229">
        <f>SUM(K69:K74)</f>
        <v>2497.127</v>
      </c>
      <c r="L68" s="104">
        <f t="shared" si="9"/>
        <v>2148.0390000000002</v>
      </c>
      <c r="M68" s="102">
        <f t="shared" si="10"/>
        <v>21.34923246621932</v>
      </c>
      <c r="N68" s="103">
        <f t="shared" si="11"/>
        <v>12.058731777609083</v>
      </c>
      <c r="O68" s="127">
        <f t="shared" si="7"/>
        <v>9.290500688610237</v>
      </c>
      <c r="P68" s="158"/>
      <c r="Q68" s="160" t="s">
        <v>160</v>
      </c>
    </row>
    <row r="69" spans="1:17" s="1" customFormat="1" ht="15.75" x14ac:dyDescent="0.2">
      <c r="A69" s="101">
        <f t="shared" si="5"/>
        <v>750.26599999999996</v>
      </c>
      <c r="B69" s="210" t="s">
        <v>96</v>
      </c>
      <c r="C69" s="206">
        <v>750.26612999999998</v>
      </c>
      <c r="D69" s="195">
        <v>750.26599999999996</v>
      </c>
      <c r="E69" s="230">
        <f t="shared" si="6"/>
        <v>99.999982672815051</v>
      </c>
      <c r="F69" s="230">
        <v>730.95699999999999</v>
      </c>
      <c r="G69" s="83">
        <f t="shared" ref="G69:G101" si="12">IFERROR(D69-F69,"")</f>
        <v>19.308999999999969</v>
      </c>
      <c r="H69" s="308">
        <v>1263.9000000000001</v>
      </c>
      <c r="I69" s="230">
        <v>1665</v>
      </c>
      <c r="J69" s="308">
        <f t="shared" ref="J69:J100" si="13">IFERROR(I69/H69*100,"")</f>
        <v>131.73510562544504</v>
      </c>
      <c r="K69" s="131">
        <v>793.06</v>
      </c>
      <c r="L69" s="83">
        <f t="shared" ref="L69:L100" si="14">IFERROR(I69-K69,"")</f>
        <v>871.94</v>
      </c>
      <c r="M69" s="97">
        <f t="shared" ref="M69:M101" si="15">IFERROR(IF(D69&gt;0,I69/D69*10,""),"")</f>
        <v>22.192129191513409</v>
      </c>
      <c r="N69" s="75">
        <f t="shared" ref="N69:N101" si="16">IFERROR(IF(F69&gt;0,K69/F69*10,""),"")</f>
        <v>10.849612220691505</v>
      </c>
      <c r="O69" s="141">
        <f t="shared" si="7"/>
        <v>11.342516970821904</v>
      </c>
      <c r="P69" s="117"/>
      <c r="Q69" s="2" t="s">
        <v>160</v>
      </c>
    </row>
    <row r="70" spans="1:17" s="1" customFormat="1" ht="15.75" x14ac:dyDescent="0.2">
      <c r="A70" s="101">
        <f t="shared" ref="A70:A101" si="17">IF(OR(D70="",D70=0),"x",D70)</f>
        <v>139.4</v>
      </c>
      <c r="B70" s="212" t="s">
        <v>39</v>
      </c>
      <c r="C70" s="206">
        <v>146.4315</v>
      </c>
      <c r="D70" s="195">
        <v>139.4</v>
      </c>
      <c r="E70" s="230">
        <f t="shared" ref="E70:E75" si="18">IFERROR(D70/C70*100,0)</f>
        <v>95.198096038079242</v>
      </c>
      <c r="F70" s="230">
        <v>143.35</v>
      </c>
      <c r="G70" s="83">
        <f t="shared" si="12"/>
        <v>-3.9499999999999886</v>
      </c>
      <c r="H70" s="308">
        <v>282.8</v>
      </c>
      <c r="I70" s="230">
        <v>402.97699999999998</v>
      </c>
      <c r="J70" s="308">
        <f t="shared" si="13"/>
        <v>142.49540311173973</v>
      </c>
      <c r="K70" s="131">
        <v>232.09</v>
      </c>
      <c r="L70" s="83">
        <f t="shared" si="14"/>
        <v>170.88699999999997</v>
      </c>
      <c r="M70" s="97">
        <f t="shared" si="15"/>
        <v>28.90796269727403</v>
      </c>
      <c r="N70" s="75">
        <f t="shared" si="16"/>
        <v>16.190442971747473</v>
      </c>
      <c r="O70" s="141">
        <f t="shared" ref="O70:O101" si="19">IFERROR(M70-N70,0)</f>
        <v>12.717519725526557</v>
      </c>
      <c r="P70" s="117"/>
      <c r="Q70" s="2" t="s">
        <v>160</v>
      </c>
    </row>
    <row r="71" spans="1:17" s="1" customFormat="1" ht="15.75" x14ac:dyDescent="0.2">
      <c r="A71" s="101">
        <f t="shared" si="17"/>
        <v>417.13400000000001</v>
      </c>
      <c r="B71" s="210" t="s">
        <v>40</v>
      </c>
      <c r="C71" s="206">
        <v>417.32175000000001</v>
      </c>
      <c r="D71" s="195">
        <v>417.13400000000001</v>
      </c>
      <c r="E71" s="230">
        <f t="shared" si="18"/>
        <v>99.955010732126951</v>
      </c>
      <c r="F71" s="230">
        <v>412.49700000000001</v>
      </c>
      <c r="G71" s="83">
        <f t="shared" si="12"/>
        <v>4.6370000000000005</v>
      </c>
      <c r="H71" s="308">
        <v>838.3</v>
      </c>
      <c r="I71" s="230">
        <v>1176.6890000000001</v>
      </c>
      <c r="J71" s="308">
        <f t="shared" si="13"/>
        <v>140.36609805558871</v>
      </c>
      <c r="K71" s="131">
        <v>731.577</v>
      </c>
      <c r="L71" s="83">
        <f t="shared" si="14"/>
        <v>445.11200000000008</v>
      </c>
      <c r="M71" s="97">
        <f t="shared" si="15"/>
        <v>28.208896901235576</v>
      </c>
      <c r="N71" s="75">
        <f t="shared" si="16"/>
        <v>17.735328984210796</v>
      </c>
      <c r="O71" s="141">
        <f t="shared" si="19"/>
        <v>10.473567917024781</v>
      </c>
      <c r="P71" s="117"/>
      <c r="Q71" s="2" t="s">
        <v>160</v>
      </c>
    </row>
    <row r="72" spans="1:17" s="1" customFormat="1" ht="15.75" hidden="1" x14ac:dyDescent="0.2">
      <c r="A72" s="101" t="str">
        <f t="shared" si="17"/>
        <v>x</v>
      </c>
      <c r="B72" s="210" t="s">
        <v>136</v>
      </c>
      <c r="C72" s="206">
        <v>417.32175000000001</v>
      </c>
      <c r="D72" s="195" t="s">
        <v>136</v>
      </c>
      <c r="E72" s="230">
        <f t="shared" si="18"/>
        <v>0</v>
      </c>
      <c r="F72" s="230" t="s">
        <v>136</v>
      </c>
      <c r="G72" s="83" t="str">
        <f t="shared" si="12"/>
        <v/>
      </c>
      <c r="H72" s="308">
        <v>0</v>
      </c>
      <c r="I72" s="230" t="s">
        <v>136</v>
      </c>
      <c r="J72" s="308" t="str">
        <f t="shared" si="13"/>
        <v/>
      </c>
      <c r="K72" s="131" t="s">
        <v>136</v>
      </c>
      <c r="L72" s="83" t="str">
        <f t="shared" si="14"/>
        <v/>
      </c>
      <c r="M72" s="97" t="str">
        <f t="shared" si="15"/>
        <v/>
      </c>
      <c r="N72" s="75" t="str">
        <f t="shared" si="16"/>
        <v/>
      </c>
      <c r="O72" s="141">
        <f t="shared" si="19"/>
        <v>0</v>
      </c>
      <c r="P72" s="117"/>
      <c r="Q72" s="2" t="s">
        <v>160</v>
      </c>
    </row>
    <row r="73" spans="1:17" s="1" customFormat="1" ht="15.75" hidden="1" x14ac:dyDescent="0.2">
      <c r="A73" s="101" t="str">
        <f t="shared" si="17"/>
        <v>x</v>
      </c>
      <c r="B73" s="210" t="s">
        <v>136</v>
      </c>
      <c r="C73" s="206"/>
      <c r="D73" s="195" t="s">
        <v>136</v>
      </c>
      <c r="E73" s="230">
        <f t="shared" si="18"/>
        <v>0</v>
      </c>
      <c r="F73" s="230" t="s">
        <v>136</v>
      </c>
      <c r="G73" s="83" t="str">
        <f t="shared" si="12"/>
        <v/>
      </c>
      <c r="H73" s="308">
        <v>0</v>
      </c>
      <c r="I73" s="230" t="s">
        <v>136</v>
      </c>
      <c r="J73" s="308" t="str">
        <f t="shared" si="13"/>
        <v/>
      </c>
      <c r="K73" s="131" t="s">
        <v>136</v>
      </c>
      <c r="L73" s="83" t="str">
        <f t="shared" si="14"/>
        <v/>
      </c>
      <c r="M73" s="97" t="str">
        <f t="shared" si="15"/>
        <v/>
      </c>
      <c r="N73" s="75" t="str">
        <f t="shared" si="16"/>
        <v/>
      </c>
      <c r="O73" s="141">
        <f t="shared" si="19"/>
        <v>0</v>
      </c>
      <c r="P73" s="117"/>
      <c r="Q73" s="2" t="s">
        <v>160</v>
      </c>
    </row>
    <row r="74" spans="1:17" s="1" customFormat="1" ht="15.75" x14ac:dyDescent="0.2">
      <c r="A74" s="101">
        <f t="shared" si="17"/>
        <v>869</v>
      </c>
      <c r="B74" s="210" t="s">
        <v>41</v>
      </c>
      <c r="C74" s="206">
        <v>869.07887000000005</v>
      </c>
      <c r="D74" s="195">
        <v>869</v>
      </c>
      <c r="E74" s="230">
        <f t="shared" si="18"/>
        <v>99.990924874286719</v>
      </c>
      <c r="F74" s="230">
        <v>784</v>
      </c>
      <c r="G74" s="83">
        <f t="shared" si="12"/>
        <v>85</v>
      </c>
      <c r="H74" s="308">
        <v>1250.9000000000001</v>
      </c>
      <c r="I74" s="230">
        <v>1400.5</v>
      </c>
      <c r="J74" s="308">
        <f t="shared" si="13"/>
        <v>111.95938923974738</v>
      </c>
      <c r="K74" s="131">
        <v>740.4</v>
      </c>
      <c r="L74" s="83">
        <f t="shared" si="14"/>
        <v>660.1</v>
      </c>
      <c r="M74" s="97">
        <f t="shared" si="15"/>
        <v>16.116225546605293</v>
      </c>
      <c r="N74" s="75">
        <f t="shared" si="16"/>
        <v>9.4438775510204067</v>
      </c>
      <c r="O74" s="141">
        <f t="shared" si="19"/>
        <v>6.6723479955848859</v>
      </c>
      <c r="P74" s="117"/>
      <c r="Q74" s="2" t="s">
        <v>160</v>
      </c>
    </row>
    <row r="75" spans="1:17" s="13" customFormat="1" ht="15.75" customHeight="1" x14ac:dyDescent="0.25">
      <c r="A75" s="101">
        <f t="shared" si="17"/>
        <v>5514.1210000000001</v>
      </c>
      <c r="B75" s="208" t="s">
        <v>42</v>
      </c>
      <c r="C75" s="209">
        <v>5538.6163642000001</v>
      </c>
      <c r="D75" s="196">
        <f>SUM(D76:D88)</f>
        <v>5514.1210000000001</v>
      </c>
      <c r="E75" s="237">
        <f t="shared" si="18"/>
        <v>99.557734954196661</v>
      </c>
      <c r="F75" s="231">
        <f>SUM(F76:F88)</f>
        <v>5580.3650000000007</v>
      </c>
      <c r="G75" s="98">
        <f t="shared" si="12"/>
        <v>-66.244000000000597</v>
      </c>
      <c r="H75" s="236">
        <v>9436.7088866666672</v>
      </c>
      <c r="I75" s="237">
        <f>SUM(I76:I88)</f>
        <v>11797.642</v>
      </c>
      <c r="J75" s="351">
        <f t="shared" si="13"/>
        <v>125.01860703437771</v>
      </c>
      <c r="K75" s="229">
        <f>SUM(K76:K88)</f>
        <v>11769.591</v>
      </c>
      <c r="L75" s="82">
        <f t="shared" si="14"/>
        <v>28.050999999999476</v>
      </c>
      <c r="M75" s="71">
        <f t="shared" si="15"/>
        <v>21.395326653151066</v>
      </c>
      <c r="N75" s="73">
        <f t="shared" si="16"/>
        <v>21.091077375763053</v>
      </c>
      <c r="O75" s="98">
        <f t="shared" si="19"/>
        <v>0.30424927738801344</v>
      </c>
      <c r="P75" s="158"/>
      <c r="Q75" s="160" t="s">
        <v>160</v>
      </c>
    </row>
    <row r="76" spans="1:17" s="1" customFormat="1" ht="15.75" x14ac:dyDescent="0.2">
      <c r="A76" s="101">
        <f t="shared" si="17"/>
        <v>0.42</v>
      </c>
      <c r="B76" s="210" t="s">
        <v>139</v>
      </c>
      <c r="C76" s="206">
        <v>0.45200000000000001</v>
      </c>
      <c r="D76" s="195">
        <v>0.42</v>
      </c>
      <c r="E76" s="230">
        <f t="shared" ref="E76:E80" si="20">IFERROR(D76/C76*100,0)</f>
        <v>92.920353982300867</v>
      </c>
      <c r="F76" s="230">
        <v>0.38300000000000001</v>
      </c>
      <c r="G76" s="84">
        <f t="shared" si="12"/>
        <v>3.6999999999999977E-2</v>
      </c>
      <c r="H76" s="309">
        <v>0.39</v>
      </c>
      <c r="I76" s="230">
        <v>0.85</v>
      </c>
      <c r="J76" s="308">
        <f t="shared" si="13"/>
        <v>217.94871794871793</v>
      </c>
      <c r="K76" s="131">
        <v>0.75700000000000001</v>
      </c>
      <c r="L76" s="84">
        <f t="shared" si="14"/>
        <v>9.2999999999999972E-2</v>
      </c>
      <c r="M76" s="97">
        <f t="shared" si="15"/>
        <v>20.238095238095237</v>
      </c>
      <c r="N76" s="75">
        <f t="shared" si="16"/>
        <v>19.765013054830288</v>
      </c>
      <c r="O76" s="141">
        <f t="shared" si="19"/>
        <v>0.47308218326494966</v>
      </c>
      <c r="P76" s="117"/>
      <c r="Q76" s="2" t="s">
        <v>160</v>
      </c>
    </row>
    <row r="77" spans="1:17" s="1" customFormat="1" ht="15.75" x14ac:dyDescent="0.2">
      <c r="A77" s="101">
        <f t="shared" si="17"/>
        <v>5.5</v>
      </c>
      <c r="B77" s="210" t="s">
        <v>140</v>
      </c>
      <c r="C77" s="206">
        <v>7.4200999999999997</v>
      </c>
      <c r="D77" s="195">
        <v>5.5</v>
      </c>
      <c r="E77" s="230">
        <f t="shared" si="20"/>
        <v>74.122990256196005</v>
      </c>
      <c r="F77" s="230">
        <v>7.1769999999999996</v>
      </c>
      <c r="G77" s="84">
        <f t="shared" si="12"/>
        <v>-1.6769999999999996</v>
      </c>
      <c r="H77" s="309">
        <v>0</v>
      </c>
      <c r="I77" s="230">
        <v>5.5970000000000004</v>
      </c>
      <c r="J77" s="308" t="str">
        <f t="shared" si="13"/>
        <v/>
      </c>
      <c r="K77" s="131">
        <v>9.8000000000000007</v>
      </c>
      <c r="L77" s="84">
        <f t="shared" si="14"/>
        <v>-4.2030000000000003</v>
      </c>
      <c r="M77" s="97">
        <f t="shared" si="15"/>
        <v>10.176363636363636</v>
      </c>
      <c r="N77" s="75">
        <f t="shared" si="16"/>
        <v>13.654730388741816</v>
      </c>
      <c r="O77" s="141">
        <f t="shared" si="19"/>
        <v>-3.4783667523781805</v>
      </c>
      <c r="P77" s="117"/>
      <c r="Q77" s="2" t="s">
        <v>160</v>
      </c>
    </row>
    <row r="78" spans="1:17" s="1" customFormat="1" ht="15.75" x14ac:dyDescent="0.2">
      <c r="A78" s="101">
        <f t="shared" si="17"/>
        <v>48.576000000000001</v>
      </c>
      <c r="B78" s="210" t="s">
        <v>141</v>
      </c>
      <c r="C78" s="206">
        <v>49.825000000000003</v>
      </c>
      <c r="D78" s="195">
        <v>48.576000000000001</v>
      </c>
      <c r="E78" s="230">
        <f t="shared" si="20"/>
        <v>97.493226292022072</v>
      </c>
      <c r="F78" s="230">
        <v>40.597000000000001</v>
      </c>
      <c r="G78" s="83">
        <f t="shared" si="12"/>
        <v>7.9789999999999992</v>
      </c>
      <c r="H78" s="308">
        <v>85.2</v>
      </c>
      <c r="I78" s="230">
        <v>103.949</v>
      </c>
      <c r="J78" s="308">
        <f t="shared" si="13"/>
        <v>122.00586854460094</v>
      </c>
      <c r="K78" s="131">
        <v>91.585999999999999</v>
      </c>
      <c r="L78" s="83">
        <f t="shared" si="14"/>
        <v>12.363</v>
      </c>
      <c r="M78" s="97">
        <f t="shared" si="15"/>
        <v>21.399250658761527</v>
      </c>
      <c r="N78" s="75">
        <f t="shared" si="16"/>
        <v>22.559795058748186</v>
      </c>
      <c r="O78" s="141">
        <f t="shared" si="19"/>
        <v>-1.1605443999866587</v>
      </c>
      <c r="P78" s="117"/>
      <c r="Q78" s="2" t="s">
        <v>160</v>
      </c>
    </row>
    <row r="79" spans="1:17" s="1" customFormat="1" ht="15.75" x14ac:dyDescent="0.2">
      <c r="A79" s="101">
        <f t="shared" si="17"/>
        <v>1863.511</v>
      </c>
      <c r="B79" s="210" t="s">
        <v>43</v>
      </c>
      <c r="C79" s="206">
        <v>1863.5107542000001</v>
      </c>
      <c r="D79" s="195">
        <v>1863.511</v>
      </c>
      <c r="E79" s="230">
        <f t="shared" si="20"/>
        <v>100.0000131901573</v>
      </c>
      <c r="F79" s="230">
        <v>1850.117</v>
      </c>
      <c r="G79" s="83">
        <f t="shared" si="12"/>
        <v>13.394000000000005</v>
      </c>
      <c r="H79" s="308">
        <v>2402.9</v>
      </c>
      <c r="I79" s="230">
        <v>3454</v>
      </c>
      <c r="J79" s="308">
        <f t="shared" si="13"/>
        <v>143.74297723584002</v>
      </c>
      <c r="K79" s="131">
        <v>3543.8</v>
      </c>
      <c r="L79" s="83">
        <f t="shared" si="14"/>
        <v>-89.800000000000182</v>
      </c>
      <c r="M79" s="97">
        <f t="shared" si="15"/>
        <v>18.534905348023166</v>
      </c>
      <c r="N79" s="75">
        <f t="shared" si="16"/>
        <v>19.15446428523169</v>
      </c>
      <c r="O79" s="141">
        <f t="shared" si="19"/>
        <v>-0.61955893720852373</v>
      </c>
      <c r="P79" s="117"/>
      <c r="Q79" s="2" t="s">
        <v>160</v>
      </c>
    </row>
    <row r="80" spans="1:17" s="1" customFormat="1" ht="15.75" x14ac:dyDescent="0.2">
      <c r="A80" s="101">
        <f t="shared" si="17"/>
        <v>589.87900000000002</v>
      </c>
      <c r="B80" s="210" t="s">
        <v>44</v>
      </c>
      <c r="C80" s="206">
        <v>593.70006000000001</v>
      </c>
      <c r="D80" s="195">
        <v>589.87900000000002</v>
      </c>
      <c r="E80" s="230">
        <f t="shared" si="20"/>
        <v>99.356398919683457</v>
      </c>
      <c r="F80" s="230">
        <v>580.84</v>
      </c>
      <c r="G80" s="83">
        <f t="shared" si="12"/>
        <v>9.0389999999999873</v>
      </c>
      <c r="H80" s="308">
        <v>1597.9188866666666</v>
      </c>
      <c r="I80" s="230">
        <v>2057.8180000000002</v>
      </c>
      <c r="J80" s="308">
        <f t="shared" si="13"/>
        <v>128.78113007930614</v>
      </c>
      <c r="K80" s="131">
        <v>1845.6610000000001</v>
      </c>
      <c r="L80" s="83">
        <f t="shared" si="14"/>
        <v>212.15700000000015</v>
      </c>
      <c r="M80" s="97">
        <f t="shared" si="15"/>
        <v>34.885425655091979</v>
      </c>
      <c r="N80" s="75">
        <f t="shared" si="16"/>
        <v>31.775721369051716</v>
      </c>
      <c r="O80" s="141">
        <f t="shared" si="19"/>
        <v>3.1097042860402624</v>
      </c>
      <c r="P80" s="117"/>
      <c r="Q80" s="2" t="s">
        <v>160</v>
      </c>
    </row>
    <row r="81" spans="1:17" s="1" customFormat="1" ht="15.75" hidden="1" x14ac:dyDescent="0.2">
      <c r="A81" s="101" t="str">
        <f t="shared" si="17"/>
        <v>x</v>
      </c>
      <c r="B81" s="210" t="s">
        <v>136</v>
      </c>
      <c r="D81" s="195" t="s">
        <v>136</v>
      </c>
      <c r="E81" s="230">
        <f>IFERROR(D81/C76*100,0)</f>
        <v>0</v>
      </c>
      <c r="F81" s="230" t="s">
        <v>136</v>
      </c>
      <c r="G81" s="83" t="str">
        <f t="shared" si="12"/>
        <v/>
      </c>
      <c r="H81" s="308">
        <v>0</v>
      </c>
      <c r="I81" s="230" t="s">
        <v>136</v>
      </c>
      <c r="J81" s="308" t="str">
        <f t="shared" si="13"/>
        <v/>
      </c>
      <c r="K81" s="131" t="s">
        <v>136</v>
      </c>
      <c r="L81" s="83" t="str">
        <f t="shared" si="14"/>
        <v/>
      </c>
      <c r="M81" s="97" t="str">
        <f t="shared" si="15"/>
        <v/>
      </c>
      <c r="N81" s="75" t="str">
        <f t="shared" si="16"/>
        <v/>
      </c>
      <c r="O81" s="141">
        <f t="shared" si="19"/>
        <v>0</v>
      </c>
      <c r="P81" s="117"/>
      <c r="Q81" s="2" t="s">
        <v>160</v>
      </c>
    </row>
    <row r="82" spans="1:17" s="1" customFormat="1" ht="15.75" hidden="1" x14ac:dyDescent="0.2">
      <c r="A82" s="101" t="str">
        <f t="shared" si="17"/>
        <v>x</v>
      </c>
      <c r="B82" s="210" t="s">
        <v>136</v>
      </c>
      <c r="C82" s="206"/>
      <c r="D82" s="195" t="s">
        <v>136</v>
      </c>
      <c r="E82" s="230">
        <f t="shared" ref="E82:E101" si="21">IFERROR(D82/C82*100,0)</f>
        <v>0</v>
      </c>
      <c r="F82" s="230" t="s">
        <v>136</v>
      </c>
      <c r="G82" s="83" t="str">
        <f t="shared" si="12"/>
        <v/>
      </c>
      <c r="H82" s="308">
        <v>0</v>
      </c>
      <c r="I82" s="230" t="s">
        <v>136</v>
      </c>
      <c r="J82" s="308" t="str">
        <f t="shared" si="13"/>
        <v/>
      </c>
      <c r="K82" s="131" t="s">
        <v>136</v>
      </c>
      <c r="L82" s="83" t="str">
        <f t="shared" si="14"/>
        <v/>
      </c>
      <c r="M82" s="97" t="str">
        <f t="shared" si="15"/>
        <v/>
      </c>
      <c r="N82" s="75" t="str">
        <f t="shared" si="16"/>
        <v/>
      </c>
      <c r="O82" s="141">
        <f t="shared" si="19"/>
        <v>0</v>
      </c>
      <c r="P82" s="117"/>
      <c r="Q82" s="2" t="s">
        <v>160</v>
      </c>
    </row>
    <row r="83" spans="1:17" s="1" customFormat="1" ht="15.75" x14ac:dyDescent="0.2">
      <c r="A83" s="101">
        <f t="shared" si="17"/>
        <v>233.119</v>
      </c>
      <c r="B83" s="210" t="s">
        <v>45</v>
      </c>
      <c r="C83" s="206">
        <v>234.321</v>
      </c>
      <c r="D83" s="195">
        <v>233.119</v>
      </c>
      <c r="E83" s="230">
        <f t="shared" si="21"/>
        <v>99.487028478028009</v>
      </c>
      <c r="F83" s="230">
        <v>241.18600000000001</v>
      </c>
      <c r="G83" s="83">
        <f t="shared" si="12"/>
        <v>-8.0670000000000073</v>
      </c>
      <c r="H83" s="308">
        <v>517.79999999999995</v>
      </c>
      <c r="I83" s="230">
        <v>537.56700000000001</v>
      </c>
      <c r="J83" s="308">
        <f t="shared" si="13"/>
        <v>103.81749710312864</v>
      </c>
      <c r="K83" s="131">
        <v>525.55899999999997</v>
      </c>
      <c r="L83" s="83">
        <f t="shared" si="14"/>
        <v>12.008000000000038</v>
      </c>
      <c r="M83" s="97">
        <f t="shared" si="15"/>
        <v>23.059767758097799</v>
      </c>
      <c r="N83" s="75">
        <f t="shared" si="16"/>
        <v>21.790609736883564</v>
      </c>
      <c r="O83" s="141">
        <f t="shared" si="19"/>
        <v>1.2691580212142348</v>
      </c>
      <c r="P83" s="117"/>
      <c r="Q83" s="2" t="s">
        <v>160</v>
      </c>
    </row>
    <row r="84" spans="1:17" s="1" customFormat="1" ht="15.75" hidden="1" x14ac:dyDescent="0.2">
      <c r="A84" s="101" t="str">
        <f t="shared" si="17"/>
        <v>x</v>
      </c>
      <c r="B84" s="210" t="s">
        <v>136</v>
      </c>
      <c r="C84" s="206"/>
      <c r="D84" s="195" t="s">
        <v>136</v>
      </c>
      <c r="E84" s="230">
        <f t="shared" si="21"/>
        <v>0</v>
      </c>
      <c r="F84" s="230" t="s">
        <v>136</v>
      </c>
      <c r="G84" s="83" t="str">
        <f t="shared" si="12"/>
        <v/>
      </c>
      <c r="H84" s="308">
        <v>0</v>
      </c>
      <c r="I84" s="230" t="s">
        <v>136</v>
      </c>
      <c r="J84" s="308" t="str">
        <f t="shared" si="13"/>
        <v/>
      </c>
      <c r="K84" s="131" t="s">
        <v>136</v>
      </c>
      <c r="L84" s="83" t="str">
        <f t="shared" si="14"/>
        <v/>
      </c>
      <c r="M84" s="97" t="str">
        <f t="shared" si="15"/>
        <v/>
      </c>
      <c r="N84" s="75" t="str">
        <f t="shared" si="16"/>
        <v/>
      </c>
      <c r="O84" s="141">
        <f t="shared" si="19"/>
        <v>0</v>
      </c>
      <c r="P84" s="117"/>
      <c r="Q84" s="2" t="s">
        <v>160</v>
      </c>
    </row>
    <row r="85" spans="1:17" s="1" customFormat="1" ht="15.75" x14ac:dyDescent="0.2">
      <c r="A85" s="101">
        <f t="shared" si="17"/>
        <v>326.19</v>
      </c>
      <c r="B85" s="210" t="s">
        <v>46</v>
      </c>
      <c r="C85" s="206">
        <v>333.07391999999999</v>
      </c>
      <c r="D85" s="195">
        <v>326.19</v>
      </c>
      <c r="E85" s="230">
        <f t="shared" si="21"/>
        <v>97.933215545666258</v>
      </c>
      <c r="F85" s="230">
        <v>329.81700000000001</v>
      </c>
      <c r="G85" s="83">
        <f t="shared" si="12"/>
        <v>-3.6270000000000095</v>
      </c>
      <c r="H85" s="308">
        <v>703.8</v>
      </c>
      <c r="I85" s="230">
        <v>1103.7950000000001</v>
      </c>
      <c r="J85" s="308">
        <f t="shared" si="13"/>
        <v>156.83361750497303</v>
      </c>
      <c r="K85" s="131">
        <v>953.78700000000003</v>
      </c>
      <c r="L85" s="83">
        <f t="shared" si="14"/>
        <v>150.00800000000004</v>
      </c>
      <c r="M85" s="97">
        <f t="shared" si="15"/>
        <v>33.8390202029492</v>
      </c>
      <c r="N85" s="75">
        <f t="shared" si="16"/>
        <v>28.918673082345663</v>
      </c>
      <c r="O85" s="141">
        <f t="shared" si="19"/>
        <v>4.9203471206035374</v>
      </c>
      <c r="P85" s="117"/>
      <c r="Q85" s="2" t="s">
        <v>160</v>
      </c>
    </row>
    <row r="86" spans="1:17" s="1" customFormat="1" ht="15.75" x14ac:dyDescent="0.2">
      <c r="A86" s="101">
        <f t="shared" si="17"/>
        <v>941.04300000000001</v>
      </c>
      <c r="B86" s="210" t="s">
        <v>47</v>
      </c>
      <c r="C86" s="206">
        <v>941.04268000000002</v>
      </c>
      <c r="D86" s="195">
        <v>941.04300000000001</v>
      </c>
      <c r="E86" s="230">
        <f t="shared" si="21"/>
        <v>100.00003400483386</v>
      </c>
      <c r="F86" s="230">
        <v>977.35400000000004</v>
      </c>
      <c r="G86" s="83">
        <f t="shared" si="12"/>
        <v>-36.311000000000035</v>
      </c>
      <c r="H86" s="308">
        <v>1802</v>
      </c>
      <c r="I86" s="230">
        <v>2114.77</v>
      </c>
      <c r="J86" s="308">
        <f t="shared" si="13"/>
        <v>117.3568257491676</v>
      </c>
      <c r="K86" s="131">
        <v>2267.8710000000001</v>
      </c>
      <c r="L86" s="83">
        <f t="shared" si="14"/>
        <v>-153.10100000000011</v>
      </c>
      <c r="M86" s="97">
        <f t="shared" si="15"/>
        <v>22.472618148161136</v>
      </c>
      <c r="N86" s="75">
        <f t="shared" si="16"/>
        <v>23.204192135091276</v>
      </c>
      <c r="O86" s="141">
        <f t="shared" si="19"/>
        <v>-0.73157398693014031</v>
      </c>
      <c r="P86" s="117"/>
      <c r="Q86" s="2" t="s">
        <v>160</v>
      </c>
    </row>
    <row r="87" spans="1:17" s="1" customFormat="1" ht="15.75" x14ac:dyDescent="0.2">
      <c r="A87" s="101">
        <f t="shared" si="17"/>
        <v>1402.183</v>
      </c>
      <c r="B87" s="210" t="s">
        <v>48</v>
      </c>
      <c r="C87" s="206">
        <v>1409.6893500000001</v>
      </c>
      <c r="D87" s="195">
        <v>1402.183</v>
      </c>
      <c r="E87" s="230">
        <f t="shared" si="21"/>
        <v>99.467517435667645</v>
      </c>
      <c r="F87" s="230">
        <v>1451.2</v>
      </c>
      <c r="G87" s="83">
        <f t="shared" si="12"/>
        <v>-49.017000000000053</v>
      </c>
      <c r="H87" s="308">
        <v>2060.5</v>
      </c>
      <c r="I87" s="230">
        <v>2093.1219999999998</v>
      </c>
      <c r="J87" s="308">
        <f t="shared" si="13"/>
        <v>101.58320795923319</v>
      </c>
      <c r="K87" s="131">
        <v>2233.248</v>
      </c>
      <c r="L87" s="83">
        <f t="shared" si="14"/>
        <v>-140.1260000000002</v>
      </c>
      <c r="M87" s="97">
        <f t="shared" si="15"/>
        <v>14.927595042872435</v>
      </c>
      <c r="N87" s="75">
        <f t="shared" si="16"/>
        <v>15.388974641675855</v>
      </c>
      <c r="O87" s="141">
        <f t="shared" si="19"/>
        <v>-0.46137959880342017</v>
      </c>
      <c r="P87" s="117"/>
      <c r="Q87" s="2" t="s">
        <v>160</v>
      </c>
    </row>
    <row r="88" spans="1:17" s="1" customFormat="1" ht="15.75" x14ac:dyDescent="0.2">
      <c r="A88" s="101">
        <f t="shared" si="17"/>
        <v>103.7</v>
      </c>
      <c r="B88" s="205" t="s">
        <v>49</v>
      </c>
      <c r="C88" s="206">
        <v>105.58150000000001</v>
      </c>
      <c r="D88" s="195">
        <v>103.7</v>
      </c>
      <c r="E88" s="230">
        <f t="shared" si="21"/>
        <v>98.217964321400999</v>
      </c>
      <c r="F88" s="230">
        <v>101.694</v>
      </c>
      <c r="G88" s="83">
        <f t="shared" si="12"/>
        <v>2.0060000000000002</v>
      </c>
      <c r="H88" s="308">
        <v>266.2</v>
      </c>
      <c r="I88" s="230">
        <v>326.17399999999998</v>
      </c>
      <c r="J88" s="308">
        <f t="shared" si="13"/>
        <v>122.52967693463562</v>
      </c>
      <c r="K88" s="131">
        <v>297.52199999999999</v>
      </c>
      <c r="L88" s="83">
        <f t="shared" si="14"/>
        <v>28.651999999999987</v>
      </c>
      <c r="M88" s="95">
        <f t="shared" si="15"/>
        <v>31.45361620057859</v>
      </c>
      <c r="N88" s="75">
        <f t="shared" si="16"/>
        <v>29.256593309339785</v>
      </c>
      <c r="O88" s="141">
        <f t="shared" si="19"/>
        <v>2.1970228912388059</v>
      </c>
      <c r="P88" s="117"/>
      <c r="Q88" s="2" t="s">
        <v>160</v>
      </c>
    </row>
    <row r="89" spans="1:17" s="13" customFormat="1" ht="15.75" x14ac:dyDescent="0.25">
      <c r="A89" s="101">
        <f t="shared" si="17"/>
        <v>186.5103</v>
      </c>
      <c r="B89" s="208" t="s">
        <v>50</v>
      </c>
      <c r="C89" s="209">
        <v>190.75572</v>
      </c>
      <c r="D89" s="196">
        <f>SUM(D90:D101)</f>
        <v>186.5103</v>
      </c>
      <c r="E89" s="237">
        <f t="shared" si="21"/>
        <v>97.774420604530235</v>
      </c>
      <c r="F89" s="231">
        <f>SUM(F90:F101)</f>
        <v>193.958</v>
      </c>
      <c r="G89" s="98">
        <f t="shared" si="12"/>
        <v>-7.4476999999999975</v>
      </c>
      <c r="H89" s="236">
        <v>345.01299999999998</v>
      </c>
      <c r="I89" s="237">
        <f>SUM(I90:I101)</f>
        <v>361.77000000000004</v>
      </c>
      <c r="J89" s="351">
        <f t="shared" si="13"/>
        <v>104.85691843495755</v>
      </c>
      <c r="K89" s="231">
        <f>SUM(K90:K101)</f>
        <v>384.64699999999999</v>
      </c>
      <c r="L89" s="98">
        <f t="shared" si="14"/>
        <v>-22.876999999999953</v>
      </c>
      <c r="M89" s="71">
        <f t="shared" si="15"/>
        <v>19.396783984584232</v>
      </c>
      <c r="N89" s="73">
        <f t="shared" si="16"/>
        <v>19.831458356963878</v>
      </c>
      <c r="O89" s="98">
        <f t="shared" si="19"/>
        <v>-0.43467437237964646</v>
      </c>
      <c r="P89" s="158"/>
      <c r="Q89" s="160" t="s">
        <v>160</v>
      </c>
    </row>
    <row r="90" spans="1:17" s="1" customFormat="1" ht="15.75" x14ac:dyDescent="0.2">
      <c r="A90" s="101">
        <f t="shared" si="17"/>
        <v>37.6</v>
      </c>
      <c r="B90" s="210" t="s">
        <v>97</v>
      </c>
      <c r="C90" s="206">
        <v>37.995040000000003</v>
      </c>
      <c r="D90" s="195">
        <v>37.6</v>
      </c>
      <c r="E90" s="230">
        <f t="shared" si="21"/>
        <v>98.960285342507859</v>
      </c>
      <c r="F90" s="230">
        <v>34.845999999999997</v>
      </c>
      <c r="G90" s="84">
        <f t="shared" si="12"/>
        <v>2.7540000000000049</v>
      </c>
      <c r="H90" s="309">
        <v>66.3</v>
      </c>
      <c r="I90" s="230">
        <v>68.436000000000007</v>
      </c>
      <c r="J90" s="308">
        <f t="shared" si="13"/>
        <v>103.22171945701359</v>
      </c>
      <c r="K90" s="131">
        <v>72.734999999999999</v>
      </c>
      <c r="L90" s="84">
        <f t="shared" si="14"/>
        <v>-4.2989999999999924</v>
      </c>
      <c r="M90" s="97">
        <f t="shared" si="15"/>
        <v>18.201063829787238</v>
      </c>
      <c r="N90" s="75">
        <f t="shared" si="16"/>
        <v>20.873270963668716</v>
      </c>
      <c r="O90" s="141">
        <f t="shared" si="19"/>
        <v>-2.6722071338814786</v>
      </c>
      <c r="P90" s="117"/>
      <c r="Q90" s="2" t="s">
        <v>160</v>
      </c>
    </row>
    <row r="91" spans="1:17" s="1" customFormat="1" ht="15.75" x14ac:dyDescent="0.2">
      <c r="A91" s="101">
        <f t="shared" si="17"/>
        <v>1.722</v>
      </c>
      <c r="B91" s="210" t="s">
        <v>98</v>
      </c>
      <c r="C91" s="206">
        <v>1.76728</v>
      </c>
      <c r="D91" s="195">
        <v>1.722</v>
      </c>
      <c r="E91" s="230">
        <f t="shared" si="21"/>
        <v>97.437870626046802</v>
      </c>
      <c r="F91" s="230">
        <v>1.27</v>
      </c>
      <c r="G91" s="83">
        <f t="shared" si="12"/>
        <v>0.45199999999999996</v>
      </c>
      <c r="H91" s="308">
        <v>1.845</v>
      </c>
      <c r="I91" s="230">
        <v>1.55</v>
      </c>
      <c r="J91" s="308">
        <f t="shared" si="13"/>
        <v>84.010840108401084</v>
      </c>
      <c r="K91" s="131">
        <v>1.153</v>
      </c>
      <c r="L91" s="83">
        <f t="shared" si="14"/>
        <v>0.39700000000000002</v>
      </c>
      <c r="M91" s="97">
        <f t="shared" si="15"/>
        <v>9.0011614401858306</v>
      </c>
      <c r="N91" s="75">
        <f t="shared" si="16"/>
        <v>9.0787401574803148</v>
      </c>
      <c r="O91" s="141">
        <f t="shared" si="19"/>
        <v>-7.7578717294484179E-2</v>
      </c>
      <c r="P91" s="117"/>
      <c r="Q91" s="2" t="s">
        <v>160</v>
      </c>
    </row>
    <row r="92" spans="1:17" s="1" customFormat="1" ht="15.75" x14ac:dyDescent="0.2">
      <c r="A92" s="101">
        <f t="shared" si="17"/>
        <v>52.433999999999997</v>
      </c>
      <c r="B92" s="210" t="s">
        <v>61</v>
      </c>
      <c r="C92" s="206">
        <v>55.465899999999998</v>
      </c>
      <c r="D92" s="195">
        <v>52.433999999999997</v>
      </c>
      <c r="E92" s="230">
        <f t="shared" si="21"/>
        <v>94.533758579595755</v>
      </c>
      <c r="F92" s="230">
        <v>49.832000000000001</v>
      </c>
      <c r="G92" s="83">
        <f t="shared" si="12"/>
        <v>2.6019999999999968</v>
      </c>
      <c r="H92" s="308">
        <v>80.067999999999998</v>
      </c>
      <c r="I92" s="230">
        <v>84.923000000000002</v>
      </c>
      <c r="J92" s="308">
        <f t="shared" si="13"/>
        <v>106.06359594344808</v>
      </c>
      <c r="K92" s="131">
        <v>77.015000000000001</v>
      </c>
      <c r="L92" s="83">
        <f t="shared" si="14"/>
        <v>7.9080000000000013</v>
      </c>
      <c r="M92" s="97">
        <f t="shared" si="15"/>
        <v>16.196170423770837</v>
      </c>
      <c r="N92" s="75">
        <f t="shared" si="16"/>
        <v>15.45492855996147</v>
      </c>
      <c r="O92" s="141">
        <f t="shared" si="19"/>
        <v>0.74124186380936763</v>
      </c>
      <c r="P92" s="117"/>
      <c r="Q92" s="2" t="s">
        <v>160</v>
      </c>
    </row>
    <row r="93" spans="1:17" s="1" customFormat="1" ht="15.75" hidden="1" x14ac:dyDescent="0.2">
      <c r="A93" s="101" t="str">
        <f t="shared" si="17"/>
        <v>x</v>
      </c>
      <c r="B93" s="210" t="s">
        <v>136</v>
      </c>
      <c r="C93" s="206"/>
      <c r="D93" s="195" t="s">
        <v>136</v>
      </c>
      <c r="E93" s="230">
        <f t="shared" si="21"/>
        <v>0</v>
      </c>
      <c r="F93" s="230" t="s">
        <v>136</v>
      </c>
      <c r="G93" s="84" t="str">
        <f t="shared" si="12"/>
        <v/>
      </c>
      <c r="H93" s="309">
        <v>0</v>
      </c>
      <c r="I93" s="230" t="s">
        <v>136</v>
      </c>
      <c r="J93" s="308" t="str">
        <f t="shared" si="13"/>
        <v/>
      </c>
      <c r="K93" s="131" t="s">
        <v>136</v>
      </c>
      <c r="L93" s="84" t="str">
        <f t="shared" si="14"/>
        <v/>
      </c>
      <c r="M93" s="97" t="str">
        <f t="shared" si="15"/>
        <v/>
      </c>
      <c r="N93" s="75" t="str">
        <f t="shared" si="16"/>
        <v/>
      </c>
      <c r="O93" s="141">
        <f t="shared" si="19"/>
        <v>0</v>
      </c>
      <c r="P93" s="117"/>
      <c r="Q93" s="2" t="s">
        <v>160</v>
      </c>
    </row>
    <row r="94" spans="1:17" s="1" customFormat="1" ht="15.75" x14ac:dyDescent="0.2">
      <c r="A94" s="101">
        <f t="shared" si="17"/>
        <v>11.802</v>
      </c>
      <c r="B94" s="210" t="s">
        <v>51</v>
      </c>
      <c r="C94" s="206">
        <v>12.119199999999999</v>
      </c>
      <c r="D94" s="195">
        <v>11.802</v>
      </c>
      <c r="E94" s="230">
        <f t="shared" si="21"/>
        <v>97.382665522476728</v>
      </c>
      <c r="F94" s="230">
        <v>8.7309999999999999</v>
      </c>
      <c r="G94" s="83">
        <f t="shared" si="12"/>
        <v>3.0709999999999997</v>
      </c>
      <c r="H94" s="308">
        <v>19.900000000000002</v>
      </c>
      <c r="I94" s="230">
        <v>21.097000000000001</v>
      </c>
      <c r="J94" s="308">
        <f t="shared" si="13"/>
        <v>106.01507537688441</v>
      </c>
      <c r="K94" s="131">
        <v>17.760999999999999</v>
      </c>
      <c r="L94" s="83">
        <f t="shared" si="14"/>
        <v>3.3360000000000021</v>
      </c>
      <c r="M94" s="97">
        <f t="shared" si="15"/>
        <v>17.875783765463481</v>
      </c>
      <c r="N94" s="75">
        <f t="shared" si="16"/>
        <v>20.342457908601531</v>
      </c>
      <c r="O94" s="141">
        <f t="shared" si="19"/>
        <v>-2.4666741431380501</v>
      </c>
      <c r="P94" s="117"/>
      <c r="Q94" s="2" t="s">
        <v>160</v>
      </c>
    </row>
    <row r="95" spans="1:17" s="1" customFormat="1" ht="15.75" x14ac:dyDescent="0.2">
      <c r="A95" s="101">
        <f t="shared" si="17"/>
        <v>1.6233</v>
      </c>
      <c r="B95" s="210" t="s">
        <v>52</v>
      </c>
      <c r="C95" s="206">
        <v>1.6233</v>
      </c>
      <c r="D95" s="195">
        <v>1.6233</v>
      </c>
      <c r="E95" s="230">
        <f t="shared" si="21"/>
        <v>100</v>
      </c>
      <c r="F95" s="230">
        <v>1.7090000000000001</v>
      </c>
      <c r="G95" s="83">
        <f t="shared" si="12"/>
        <v>-8.5700000000000109E-2</v>
      </c>
      <c r="H95" s="308">
        <v>2.9</v>
      </c>
      <c r="I95" s="230">
        <v>3.073</v>
      </c>
      <c r="J95" s="308">
        <f t="shared" si="13"/>
        <v>105.9655172413793</v>
      </c>
      <c r="K95" s="131">
        <v>3.403</v>
      </c>
      <c r="L95" s="83">
        <f t="shared" si="14"/>
        <v>-0.33000000000000007</v>
      </c>
      <c r="M95" s="97">
        <f t="shared" si="15"/>
        <v>18.93057352307029</v>
      </c>
      <c r="N95" s="75">
        <f t="shared" si="16"/>
        <v>19.912229373902864</v>
      </c>
      <c r="O95" s="141">
        <f t="shared" si="19"/>
        <v>-0.98165585083257412</v>
      </c>
      <c r="P95" s="117"/>
      <c r="Q95" s="2" t="s">
        <v>160</v>
      </c>
    </row>
    <row r="96" spans="1:17" s="1" customFormat="1" ht="15.75" x14ac:dyDescent="0.2">
      <c r="A96" s="101">
        <f t="shared" si="17"/>
        <v>79.614000000000004</v>
      </c>
      <c r="B96" s="210" t="s">
        <v>53</v>
      </c>
      <c r="C96" s="206">
        <v>80.040000000000006</v>
      </c>
      <c r="D96" s="195">
        <v>79.614000000000004</v>
      </c>
      <c r="E96" s="230">
        <f t="shared" si="21"/>
        <v>99.467766116941519</v>
      </c>
      <c r="F96" s="230">
        <v>96.507000000000005</v>
      </c>
      <c r="G96" s="83">
        <f t="shared" si="12"/>
        <v>-16.893000000000001</v>
      </c>
      <c r="H96" s="308">
        <v>171.3</v>
      </c>
      <c r="I96" s="230">
        <v>180.66499999999999</v>
      </c>
      <c r="J96" s="308">
        <f t="shared" si="13"/>
        <v>105.46701692936369</v>
      </c>
      <c r="K96" s="131">
        <v>210.983</v>
      </c>
      <c r="L96" s="83">
        <f t="shared" si="14"/>
        <v>-30.318000000000012</v>
      </c>
      <c r="M96" s="97">
        <f t="shared" si="15"/>
        <v>22.692616876428765</v>
      </c>
      <c r="N96" s="75">
        <f t="shared" si="16"/>
        <v>21.861937476038005</v>
      </c>
      <c r="O96" s="141">
        <f t="shared" si="19"/>
        <v>0.83067940039076049</v>
      </c>
      <c r="P96" s="117"/>
      <c r="Q96" s="2" t="s">
        <v>160</v>
      </c>
    </row>
    <row r="97" spans="1:17" s="1" customFormat="1" ht="15.75" hidden="1" x14ac:dyDescent="0.2">
      <c r="A97" s="101" t="str">
        <f t="shared" si="17"/>
        <v>x</v>
      </c>
      <c r="B97" s="210" t="s">
        <v>82</v>
      </c>
      <c r="C97" s="206"/>
      <c r="D97" s="195">
        <v>0</v>
      </c>
      <c r="E97" s="230">
        <f t="shared" si="21"/>
        <v>0</v>
      </c>
      <c r="F97" s="230">
        <v>0</v>
      </c>
      <c r="G97" s="83">
        <f t="shared" si="12"/>
        <v>0</v>
      </c>
      <c r="H97" s="308">
        <v>0</v>
      </c>
      <c r="I97" s="230">
        <v>0</v>
      </c>
      <c r="J97" s="308" t="str">
        <f t="shared" si="13"/>
        <v/>
      </c>
      <c r="K97" s="131">
        <v>0</v>
      </c>
      <c r="L97" s="83">
        <f t="shared" si="14"/>
        <v>0</v>
      </c>
      <c r="M97" s="97" t="str">
        <f t="shared" si="15"/>
        <v/>
      </c>
      <c r="N97" s="75" t="str">
        <f t="shared" si="16"/>
        <v/>
      </c>
      <c r="O97" s="141">
        <f t="shared" si="19"/>
        <v>0</v>
      </c>
      <c r="P97" s="117"/>
      <c r="Q97" s="2" t="s">
        <v>160</v>
      </c>
    </row>
    <row r="98" spans="1:17" s="1" customFormat="1" ht="15.75" hidden="1" x14ac:dyDescent="0.2">
      <c r="A98" s="101" t="str">
        <f t="shared" si="17"/>
        <v>x</v>
      </c>
      <c r="B98" s="210" t="s">
        <v>136</v>
      </c>
      <c r="C98" s="206"/>
      <c r="D98" s="195" t="s">
        <v>136</v>
      </c>
      <c r="E98" s="230">
        <f t="shared" si="21"/>
        <v>0</v>
      </c>
      <c r="F98" s="230" t="s">
        <v>136</v>
      </c>
      <c r="G98" s="83" t="str">
        <f t="shared" si="12"/>
        <v/>
      </c>
      <c r="H98" s="308">
        <v>0</v>
      </c>
      <c r="I98" s="230" t="s">
        <v>136</v>
      </c>
      <c r="J98" s="308" t="str">
        <f t="shared" si="13"/>
        <v/>
      </c>
      <c r="K98" s="131" t="s">
        <v>136</v>
      </c>
      <c r="L98" s="83" t="str">
        <f t="shared" si="14"/>
        <v/>
      </c>
      <c r="M98" s="92" t="str">
        <f t="shared" si="15"/>
        <v/>
      </c>
      <c r="N98" s="75" t="str">
        <f t="shared" si="16"/>
        <v/>
      </c>
      <c r="O98" s="141">
        <f t="shared" si="19"/>
        <v>0</v>
      </c>
      <c r="P98" s="117"/>
      <c r="Q98" s="2" t="s">
        <v>160</v>
      </c>
    </row>
    <row r="99" spans="1:17" s="1" customFormat="1" ht="15.75" hidden="1" x14ac:dyDescent="0.2">
      <c r="A99" s="101" t="str">
        <f t="shared" si="17"/>
        <v>x</v>
      </c>
      <c r="B99" s="210" t="s">
        <v>55</v>
      </c>
      <c r="C99" s="206"/>
      <c r="D99" s="195">
        <v>0</v>
      </c>
      <c r="E99" s="230">
        <f t="shared" si="21"/>
        <v>0</v>
      </c>
      <c r="F99" s="230">
        <v>0</v>
      </c>
      <c r="G99" s="83">
        <f t="shared" si="12"/>
        <v>0</v>
      </c>
      <c r="H99" s="308">
        <v>0</v>
      </c>
      <c r="I99" s="230">
        <v>0</v>
      </c>
      <c r="J99" s="308" t="str">
        <f t="shared" si="13"/>
        <v/>
      </c>
      <c r="K99" s="131">
        <v>0</v>
      </c>
      <c r="L99" s="83">
        <f t="shared" si="14"/>
        <v>0</v>
      </c>
      <c r="M99" s="92" t="str">
        <f t="shared" si="15"/>
        <v/>
      </c>
      <c r="N99" s="75" t="str">
        <f t="shared" si="16"/>
        <v/>
      </c>
      <c r="O99" s="141">
        <f t="shared" si="19"/>
        <v>0</v>
      </c>
      <c r="P99" s="117"/>
      <c r="Q99" s="2" t="s">
        <v>160</v>
      </c>
    </row>
    <row r="100" spans="1:17" s="1" customFormat="1" ht="15.75" hidden="1" x14ac:dyDescent="0.2">
      <c r="A100" s="101" t="str">
        <f t="shared" si="17"/>
        <v>x</v>
      </c>
      <c r="B100" s="210" t="s">
        <v>56</v>
      </c>
      <c r="C100" s="206"/>
      <c r="D100" s="195">
        <v>0</v>
      </c>
      <c r="E100" s="230">
        <f t="shared" si="21"/>
        <v>0</v>
      </c>
      <c r="F100" s="230">
        <v>0</v>
      </c>
      <c r="G100" s="83">
        <f t="shared" si="12"/>
        <v>0</v>
      </c>
      <c r="H100" s="308">
        <v>0</v>
      </c>
      <c r="I100" s="230">
        <v>0</v>
      </c>
      <c r="J100" s="308" t="str">
        <f t="shared" si="13"/>
        <v/>
      </c>
      <c r="K100" s="131">
        <v>0</v>
      </c>
      <c r="L100" s="83">
        <f t="shared" si="14"/>
        <v>0</v>
      </c>
      <c r="M100" s="92" t="str">
        <f t="shared" si="15"/>
        <v/>
      </c>
      <c r="N100" s="75" t="str">
        <f t="shared" si="16"/>
        <v/>
      </c>
      <c r="O100" s="141">
        <f t="shared" si="19"/>
        <v>0</v>
      </c>
      <c r="P100" s="117"/>
      <c r="Q100" s="2" t="s">
        <v>160</v>
      </c>
    </row>
    <row r="101" spans="1:17" s="1" customFormat="1" ht="15.75" x14ac:dyDescent="0.2">
      <c r="A101" s="101">
        <f t="shared" si="17"/>
        <v>1.7150000000000001</v>
      </c>
      <c r="B101" s="213" t="s">
        <v>99</v>
      </c>
      <c r="C101" s="193">
        <v>1.7450000000000001</v>
      </c>
      <c r="D101" s="197">
        <v>1.7150000000000001</v>
      </c>
      <c r="E101" s="238">
        <f t="shared" si="21"/>
        <v>98.280802292263616</v>
      </c>
      <c r="F101" s="238">
        <v>1.0629999999999999</v>
      </c>
      <c r="G101" s="91">
        <f t="shared" si="12"/>
        <v>0.65200000000000014</v>
      </c>
      <c r="H101" s="316">
        <v>2.7</v>
      </c>
      <c r="I101" s="238">
        <v>2.0259999999999998</v>
      </c>
      <c r="J101" s="308">
        <f t="shared" ref="J101" si="22">IFERROR(I101/H101*100,"")</f>
        <v>75.037037037037024</v>
      </c>
      <c r="K101" s="133">
        <v>1.597</v>
      </c>
      <c r="L101" s="91">
        <f t="shared" ref="L101" si="23">IFERROR(I101-K101,"")</f>
        <v>0.42899999999999983</v>
      </c>
      <c r="M101" s="122">
        <f t="shared" si="15"/>
        <v>11.8134110787172</v>
      </c>
      <c r="N101" s="80">
        <f t="shared" si="16"/>
        <v>15.023518344308561</v>
      </c>
      <c r="O101" s="145">
        <f t="shared" si="19"/>
        <v>-3.2101072655913612</v>
      </c>
      <c r="P101" s="117"/>
      <c r="Q101" s="2" t="s">
        <v>160</v>
      </c>
    </row>
  </sheetData>
  <mergeCells count="7">
    <mergeCell ref="B1:O1"/>
    <mergeCell ref="M3:O3"/>
    <mergeCell ref="B3:B4"/>
    <mergeCell ref="D3:G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2" sqref="B2:O2"/>
    </sheetView>
  </sheetViews>
  <sheetFormatPr defaultColWidth="9.140625" defaultRowHeight="15" x14ac:dyDescent="0.2"/>
  <cols>
    <col min="1" max="1" width="9.5703125" style="68" hidden="1" customWidth="1"/>
    <col min="2" max="2" width="41" style="7" customWidth="1"/>
    <col min="3" max="3" width="18" style="7" customWidth="1"/>
    <col min="4" max="6" width="12.5703125" style="7" customWidth="1"/>
    <col min="7" max="7" width="11.42578125" style="7" customWidth="1"/>
    <col min="8" max="8" width="23.42578125" style="7" customWidth="1"/>
    <col min="9" max="9" width="14.28515625" style="7" customWidth="1"/>
    <col min="10" max="10" width="12.5703125" style="8" customWidth="1"/>
    <col min="11" max="11" width="12.5703125" style="7" customWidth="1"/>
    <col min="12" max="12" width="11.85546875" style="7" customWidth="1"/>
    <col min="13" max="14" width="12.5703125" style="7" customWidth="1"/>
    <col min="15" max="15" width="12.28515625" style="7" customWidth="1"/>
    <col min="16" max="16" width="20.42578125" style="115" customWidth="1"/>
    <col min="17" max="17" width="22.28515625" style="66" hidden="1" customWidth="1"/>
    <col min="18" max="18" width="22.28515625" style="66" customWidth="1"/>
    <col min="19" max="16384" width="9.140625" style="7"/>
  </cols>
  <sheetData>
    <row r="1" spans="1:18" ht="16.5" customHeight="1" x14ac:dyDescent="0.2">
      <c r="B1" s="364" t="s">
        <v>71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117" t="s">
        <v>104</v>
      </c>
      <c r="Q1" s="120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115</v>
      </c>
      <c r="Q2" s="108"/>
      <c r="R2" s="106"/>
    </row>
    <row r="3" spans="1:18" s="8" customFormat="1" ht="33.75" customHeight="1" x14ac:dyDescent="0.2">
      <c r="A3" s="68"/>
      <c r="B3" s="358" t="s">
        <v>0</v>
      </c>
      <c r="C3" s="365" t="s">
        <v>164</v>
      </c>
      <c r="D3" s="360" t="s">
        <v>144</v>
      </c>
      <c r="E3" s="361"/>
      <c r="F3" s="361"/>
      <c r="G3" s="361"/>
      <c r="H3" s="367" t="s">
        <v>145</v>
      </c>
      <c r="I3" s="368"/>
      <c r="J3" s="368"/>
      <c r="K3" s="368"/>
      <c r="L3" s="369"/>
      <c r="M3" s="362" t="s">
        <v>146</v>
      </c>
      <c r="N3" s="362"/>
      <c r="O3" s="363"/>
      <c r="P3" s="117" t="s">
        <v>126</v>
      </c>
      <c r="Q3" s="106"/>
      <c r="R3" s="106"/>
    </row>
    <row r="4" spans="1:18" s="8" customFormat="1" ht="46.5" customHeight="1" x14ac:dyDescent="0.2">
      <c r="A4" s="68"/>
      <c r="B4" s="359"/>
      <c r="C4" s="366"/>
      <c r="D4" s="187" t="s">
        <v>166</v>
      </c>
      <c r="E4" s="215" t="s">
        <v>165</v>
      </c>
      <c r="F4" s="192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192" t="s">
        <v>163</v>
      </c>
      <c r="L4" s="192" t="s">
        <v>167</v>
      </c>
      <c r="M4" s="198" t="s">
        <v>166</v>
      </c>
      <c r="N4" s="192" t="s">
        <v>163</v>
      </c>
      <c r="O4" s="192" t="s">
        <v>167</v>
      </c>
      <c r="P4" s="118" t="s">
        <v>155</v>
      </c>
      <c r="Q4" s="107"/>
      <c r="R4" s="107"/>
    </row>
    <row r="5" spans="1:18" s="54" customFormat="1" ht="15.75" x14ac:dyDescent="0.25">
      <c r="A5" s="101">
        <f>IF(OR(D5="",D5=0),"x",D5)</f>
        <v>7915.7964492999999</v>
      </c>
      <c r="B5" s="199" t="s">
        <v>1</v>
      </c>
      <c r="C5" s="272">
        <v>7996.3626133999996</v>
      </c>
      <c r="D5" s="200">
        <f>D6+D25+D36+D45+D53+D68+D75+D89</f>
        <v>7915.7964492999999</v>
      </c>
      <c r="E5" s="235">
        <f>IFERROR(D5/C5*100,0)</f>
        <v>98.992464849393031</v>
      </c>
      <c r="F5" s="234">
        <f>F6+F25+F36+F45+F53+F68+F75+F89</f>
        <v>7867.3519999999999</v>
      </c>
      <c r="G5" s="81">
        <f t="shared" ref="G5:G68" si="0">IFERROR(D5-F5,"")</f>
        <v>48.444449300000088</v>
      </c>
      <c r="H5" s="306">
        <v>19170.511323666666</v>
      </c>
      <c r="I5" s="235">
        <f>I6+I25+I36+I45+I53+I68+I75+I89</f>
        <v>24526.542000000005</v>
      </c>
      <c r="J5" s="306">
        <f t="shared" ref="J5:J36" si="1">IFERROR(I5/H5*100,"")</f>
        <v>127.93890358949962</v>
      </c>
      <c r="K5" s="234">
        <f>K6+K25+K36+K45+K53+K68+K75+K89</f>
        <v>18939.026999999998</v>
      </c>
      <c r="L5" s="81">
        <f t="shared" ref="L5:L36" si="2">IFERROR(I5-K5,"")</f>
        <v>5587.5150000000067</v>
      </c>
      <c r="M5" s="202">
        <f t="shared" ref="M5:M36" si="3">IFERROR(IF(D5&gt;0,I5/D5*10,""),"")</f>
        <v>30.984301020232657</v>
      </c>
      <c r="N5" s="72">
        <f t="shared" ref="N5:N36" si="4">IFERROR(IF(F5&gt;0,K5/F5*10,""),"")</f>
        <v>24.072937120393235</v>
      </c>
      <c r="O5" s="139">
        <f>IFERROR(M5-N5,0)</f>
        <v>6.9113638998394222</v>
      </c>
      <c r="P5" s="117"/>
      <c r="Q5" s="3" t="s">
        <v>160</v>
      </c>
      <c r="R5" s="3"/>
    </row>
    <row r="6" spans="1:18" s="13" customFormat="1" ht="15.75" x14ac:dyDescent="0.25">
      <c r="A6" s="101">
        <f t="shared" ref="A6:A69" si="5">IF(OR(D6="",D6=0),"x",D6)</f>
        <v>1504.3368300000002</v>
      </c>
      <c r="B6" s="203" t="s">
        <v>2</v>
      </c>
      <c r="C6" s="204">
        <v>1532.8485290000001</v>
      </c>
      <c r="D6" s="194">
        <f>SUM(D7:D24)</f>
        <v>1504.3368300000002</v>
      </c>
      <c r="E6" s="236">
        <f t="shared" ref="E6:E69" si="6">IFERROR(D6/C6*100,0)</f>
        <v>98.139953266054263</v>
      </c>
      <c r="F6" s="229">
        <f>SUM(F7:F24)</f>
        <v>1681.2849999999996</v>
      </c>
      <c r="G6" s="82">
        <f t="shared" si="0"/>
        <v>-176.94816999999944</v>
      </c>
      <c r="H6" s="307">
        <v>5394.936999999999</v>
      </c>
      <c r="I6" s="236">
        <f>SUM(I7:I24)</f>
        <v>6061.3359999999993</v>
      </c>
      <c r="J6" s="307">
        <f t="shared" si="1"/>
        <v>112.35230365062651</v>
      </c>
      <c r="K6" s="229">
        <f>SUM(K7:K24)</f>
        <v>5805.7110000000002</v>
      </c>
      <c r="L6" s="82">
        <f t="shared" si="2"/>
        <v>255.62499999999909</v>
      </c>
      <c r="M6" s="94">
        <f t="shared" si="3"/>
        <v>40.292412437977731</v>
      </c>
      <c r="N6" s="73">
        <f t="shared" si="4"/>
        <v>34.531391168064914</v>
      </c>
      <c r="O6" s="140">
        <f t="shared" ref="O6:O69" si="7">IFERROR(M6-N6,0)</f>
        <v>5.7610212699128169</v>
      </c>
      <c r="P6" s="117"/>
      <c r="Q6" s="3" t="s">
        <v>160</v>
      </c>
    </row>
    <row r="7" spans="1:18" s="1" customFormat="1" ht="15.75" x14ac:dyDescent="0.2">
      <c r="A7" s="101">
        <f t="shared" si="5"/>
        <v>76.13</v>
      </c>
      <c r="B7" s="205" t="s">
        <v>3</v>
      </c>
      <c r="C7" s="206">
        <v>79.792282999999998</v>
      </c>
      <c r="D7" s="195">
        <v>76.13</v>
      </c>
      <c r="E7" s="230">
        <f t="shared" si="6"/>
        <v>95.410229081927639</v>
      </c>
      <c r="F7" s="230">
        <v>95.174999999999997</v>
      </c>
      <c r="G7" s="83">
        <f t="shared" si="0"/>
        <v>-19.045000000000002</v>
      </c>
      <c r="H7" s="308">
        <v>305.90000000000003</v>
      </c>
      <c r="I7" s="230">
        <v>333.7</v>
      </c>
      <c r="J7" s="308">
        <f t="shared" si="1"/>
        <v>109.0879372343903</v>
      </c>
      <c r="K7" s="131">
        <v>371.50200000000001</v>
      </c>
      <c r="L7" s="83">
        <f t="shared" si="2"/>
        <v>-37.802000000000021</v>
      </c>
      <c r="M7" s="95">
        <f t="shared" si="3"/>
        <v>43.832917378168915</v>
      </c>
      <c r="N7" s="74">
        <f t="shared" si="4"/>
        <v>39.033569739952718</v>
      </c>
      <c r="O7" s="99">
        <f t="shared" si="7"/>
        <v>4.7993476382161973</v>
      </c>
      <c r="P7" s="117"/>
      <c r="Q7" s="3" t="s">
        <v>160</v>
      </c>
    </row>
    <row r="8" spans="1:18" s="1" customFormat="1" ht="15.75" x14ac:dyDescent="0.2">
      <c r="A8" s="101">
        <f t="shared" si="5"/>
        <v>19.042000000000002</v>
      </c>
      <c r="B8" s="205" t="s">
        <v>4</v>
      </c>
      <c r="C8" s="206">
        <v>20.033999999999999</v>
      </c>
      <c r="D8" s="195">
        <v>19.042000000000002</v>
      </c>
      <c r="E8" s="230">
        <f t="shared" si="6"/>
        <v>95.048417689927135</v>
      </c>
      <c r="F8" s="230">
        <v>21.013999999999999</v>
      </c>
      <c r="G8" s="83">
        <f t="shared" si="0"/>
        <v>-1.9719999999999978</v>
      </c>
      <c r="H8" s="308">
        <v>76</v>
      </c>
      <c r="I8" s="230">
        <v>81.884</v>
      </c>
      <c r="J8" s="308">
        <f t="shared" si="1"/>
        <v>107.74210526315791</v>
      </c>
      <c r="K8" s="131">
        <v>77.725999999999999</v>
      </c>
      <c r="L8" s="83">
        <f t="shared" si="2"/>
        <v>4.1580000000000013</v>
      </c>
      <c r="M8" s="95">
        <f t="shared" si="3"/>
        <v>43.00178552673038</v>
      </c>
      <c r="N8" s="74">
        <f t="shared" si="4"/>
        <v>36.9877224707338</v>
      </c>
      <c r="O8" s="99">
        <f t="shared" si="7"/>
        <v>6.01406305599658</v>
      </c>
      <c r="P8" s="117"/>
      <c r="Q8" s="3" t="s">
        <v>160</v>
      </c>
    </row>
    <row r="9" spans="1:18" s="1" customFormat="1" ht="15.75" x14ac:dyDescent="0.2">
      <c r="A9" s="101">
        <f t="shared" si="5"/>
        <v>17.655999999999999</v>
      </c>
      <c r="B9" s="205" t="s">
        <v>5</v>
      </c>
      <c r="C9" s="206">
        <v>18.0809</v>
      </c>
      <c r="D9" s="195">
        <v>17.655999999999999</v>
      </c>
      <c r="E9" s="230">
        <f t="shared" si="6"/>
        <v>97.650006360302854</v>
      </c>
      <c r="F9" s="230">
        <v>13.776999999999999</v>
      </c>
      <c r="G9" s="83">
        <f t="shared" si="0"/>
        <v>3.8789999999999996</v>
      </c>
      <c r="H9" s="308">
        <v>43.2</v>
      </c>
      <c r="I9" s="230">
        <v>43.497</v>
      </c>
      <c r="J9" s="308">
        <f t="shared" si="1"/>
        <v>100.6875</v>
      </c>
      <c r="K9" s="131">
        <v>26.236000000000001</v>
      </c>
      <c r="L9" s="83">
        <f t="shared" si="2"/>
        <v>17.260999999999999</v>
      </c>
      <c r="M9" s="95">
        <f t="shared" si="3"/>
        <v>24.635817852288177</v>
      </c>
      <c r="N9" s="74">
        <f t="shared" si="4"/>
        <v>19.043333091384195</v>
      </c>
      <c r="O9" s="99">
        <f t="shared" si="7"/>
        <v>5.5924847609039823</v>
      </c>
      <c r="P9" s="117"/>
      <c r="Q9" s="3" t="s">
        <v>160</v>
      </c>
    </row>
    <row r="10" spans="1:18" s="1" customFormat="1" ht="15.75" x14ac:dyDescent="0.2">
      <c r="A10" s="101">
        <f t="shared" si="5"/>
        <v>337.5</v>
      </c>
      <c r="B10" s="205" t="s">
        <v>6</v>
      </c>
      <c r="C10" s="206">
        <v>339.90661999999998</v>
      </c>
      <c r="D10" s="195">
        <v>337.5</v>
      </c>
      <c r="E10" s="230">
        <f t="shared" si="6"/>
        <v>99.291976131562251</v>
      </c>
      <c r="F10" s="230">
        <v>391.04500000000002</v>
      </c>
      <c r="G10" s="83">
        <f t="shared" si="0"/>
        <v>-53.545000000000016</v>
      </c>
      <c r="H10" s="308">
        <v>959.9</v>
      </c>
      <c r="I10" s="230">
        <v>1239.2</v>
      </c>
      <c r="J10" s="308">
        <f t="shared" si="1"/>
        <v>129.09678091467862</v>
      </c>
      <c r="K10" s="131">
        <v>1266.0999999999999</v>
      </c>
      <c r="L10" s="83">
        <f t="shared" si="2"/>
        <v>-26.899999999999864</v>
      </c>
      <c r="M10" s="95">
        <f t="shared" si="3"/>
        <v>36.717037037037038</v>
      </c>
      <c r="N10" s="74">
        <f t="shared" si="4"/>
        <v>32.37734787556419</v>
      </c>
      <c r="O10" s="99">
        <f t="shared" si="7"/>
        <v>4.3396891614728474</v>
      </c>
      <c r="P10" s="117"/>
      <c r="Q10" s="3" t="s">
        <v>160</v>
      </c>
    </row>
    <row r="11" spans="1:18" s="1" customFormat="1" ht="15.75" x14ac:dyDescent="0.2">
      <c r="A11" s="101">
        <f t="shared" si="5"/>
        <v>14.452</v>
      </c>
      <c r="B11" s="205" t="s">
        <v>7</v>
      </c>
      <c r="C11" s="206">
        <v>15.044</v>
      </c>
      <c r="D11" s="195">
        <v>14.452</v>
      </c>
      <c r="E11" s="230">
        <f t="shared" si="6"/>
        <v>96.064876362669509</v>
      </c>
      <c r="F11" s="230">
        <v>12.852</v>
      </c>
      <c r="G11" s="83">
        <f t="shared" si="0"/>
        <v>1.5999999999999996</v>
      </c>
      <c r="H11" s="308">
        <v>28.439</v>
      </c>
      <c r="I11" s="230">
        <v>36.113999999999997</v>
      </c>
      <c r="J11" s="308">
        <f t="shared" si="1"/>
        <v>126.98758746791377</v>
      </c>
      <c r="K11" s="131">
        <v>22.423999999999999</v>
      </c>
      <c r="L11" s="83">
        <f t="shared" si="2"/>
        <v>13.689999999999998</v>
      </c>
      <c r="M11" s="95">
        <f t="shared" si="3"/>
        <v>24.98892886797675</v>
      </c>
      <c r="N11" s="74">
        <f t="shared" si="4"/>
        <v>17.44786803610333</v>
      </c>
      <c r="O11" s="99">
        <f t="shared" si="7"/>
        <v>7.5410608318734198</v>
      </c>
      <c r="P11" s="117"/>
      <c r="Q11" s="3" t="s">
        <v>160</v>
      </c>
    </row>
    <row r="12" spans="1:18" s="1" customFormat="1" ht="15.75" x14ac:dyDescent="0.2">
      <c r="A12" s="101">
        <f t="shared" si="5"/>
        <v>9.3000000000000007</v>
      </c>
      <c r="B12" s="205" t="s">
        <v>8</v>
      </c>
      <c r="C12" s="206">
        <v>9.8849999999999998</v>
      </c>
      <c r="D12" s="195">
        <v>9.3000000000000007</v>
      </c>
      <c r="E12" s="230">
        <f t="shared" si="6"/>
        <v>94.081942336874064</v>
      </c>
      <c r="F12" s="230">
        <v>7.5679999999999996</v>
      </c>
      <c r="G12" s="83">
        <f t="shared" si="0"/>
        <v>1.7320000000000011</v>
      </c>
      <c r="H12" s="308">
        <v>20</v>
      </c>
      <c r="I12" s="230">
        <v>29.7</v>
      </c>
      <c r="J12" s="308">
        <f t="shared" si="1"/>
        <v>148.5</v>
      </c>
      <c r="K12" s="131">
        <v>13.468999999999999</v>
      </c>
      <c r="L12" s="83">
        <f t="shared" si="2"/>
        <v>16.231000000000002</v>
      </c>
      <c r="M12" s="95">
        <f t="shared" si="3"/>
        <v>31.93548387096774</v>
      </c>
      <c r="N12" s="74">
        <f t="shared" si="4"/>
        <v>17.797304439746298</v>
      </c>
      <c r="O12" s="99">
        <f t="shared" si="7"/>
        <v>14.138179431221442</v>
      </c>
      <c r="P12" s="117"/>
      <c r="Q12" s="3" t="s">
        <v>160</v>
      </c>
    </row>
    <row r="13" spans="1:18" s="1" customFormat="1" ht="15.75" x14ac:dyDescent="0.2">
      <c r="A13" s="101">
        <f t="shared" si="5"/>
        <v>5.375</v>
      </c>
      <c r="B13" s="205" t="s">
        <v>9</v>
      </c>
      <c r="C13" s="206">
        <v>5.633</v>
      </c>
      <c r="D13" s="195">
        <v>5.375</v>
      </c>
      <c r="E13" s="230">
        <f t="shared" si="6"/>
        <v>95.419847328244273</v>
      </c>
      <c r="F13" s="230">
        <v>6.8529999999999998</v>
      </c>
      <c r="G13" s="83">
        <f t="shared" si="0"/>
        <v>-1.4779999999999998</v>
      </c>
      <c r="H13" s="308">
        <v>11.726000000000001</v>
      </c>
      <c r="I13" s="230">
        <v>14.847</v>
      </c>
      <c r="J13" s="308">
        <f t="shared" si="1"/>
        <v>126.61606685996929</v>
      </c>
      <c r="K13" s="131">
        <v>12.263</v>
      </c>
      <c r="L13" s="83">
        <f t="shared" si="2"/>
        <v>2.5839999999999996</v>
      </c>
      <c r="M13" s="95">
        <f t="shared" si="3"/>
        <v>27.622325581395344</v>
      </c>
      <c r="N13" s="74">
        <f t="shared" si="4"/>
        <v>17.894352838173063</v>
      </c>
      <c r="O13" s="99">
        <f t="shared" si="7"/>
        <v>9.7279727432222813</v>
      </c>
      <c r="P13" s="117"/>
      <c r="Q13" s="3" t="s">
        <v>160</v>
      </c>
    </row>
    <row r="14" spans="1:18" s="1" customFormat="1" ht="15.75" x14ac:dyDescent="0.2">
      <c r="A14" s="101">
        <f t="shared" si="5"/>
        <v>175.578</v>
      </c>
      <c r="B14" s="205" t="s">
        <v>10</v>
      </c>
      <c r="C14" s="206">
        <v>175.61609999999999</v>
      </c>
      <c r="D14" s="195">
        <v>175.578</v>
      </c>
      <c r="E14" s="230">
        <f t="shared" si="6"/>
        <v>99.978304950400343</v>
      </c>
      <c r="F14" s="230">
        <v>175.26499999999999</v>
      </c>
      <c r="G14" s="83">
        <f t="shared" si="0"/>
        <v>0.3130000000000166</v>
      </c>
      <c r="H14" s="308">
        <v>724</v>
      </c>
      <c r="I14" s="230">
        <v>889.78499999999997</v>
      </c>
      <c r="J14" s="308">
        <f t="shared" si="1"/>
        <v>122.89848066298342</v>
      </c>
      <c r="K14" s="131">
        <v>742.77</v>
      </c>
      <c r="L14" s="83">
        <f t="shared" si="2"/>
        <v>147.01499999999999</v>
      </c>
      <c r="M14" s="95">
        <f t="shared" si="3"/>
        <v>50.677476677032431</v>
      </c>
      <c r="N14" s="74">
        <f t="shared" si="4"/>
        <v>42.379824836675894</v>
      </c>
      <c r="O14" s="99">
        <f t="shared" si="7"/>
        <v>8.2976518403565365</v>
      </c>
      <c r="P14" s="117"/>
      <c r="Q14" s="3" t="s">
        <v>160</v>
      </c>
    </row>
    <row r="15" spans="1:18" s="1" customFormat="1" ht="15.75" x14ac:dyDescent="0.2">
      <c r="A15" s="101">
        <f t="shared" si="5"/>
        <v>166</v>
      </c>
      <c r="B15" s="205" t="s">
        <v>11</v>
      </c>
      <c r="C15" s="206">
        <v>173.15366</v>
      </c>
      <c r="D15" s="195">
        <v>166</v>
      </c>
      <c r="E15" s="230">
        <f t="shared" si="6"/>
        <v>95.868605953810032</v>
      </c>
      <c r="F15" s="230">
        <v>191.2</v>
      </c>
      <c r="G15" s="83">
        <f t="shared" si="0"/>
        <v>-25.199999999999989</v>
      </c>
      <c r="H15" s="308">
        <v>748</v>
      </c>
      <c r="I15" s="230">
        <v>735.2</v>
      </c>
      <c r="J15" s="308">
        <f t="shared" si="1"/>
        <v>98.288770053475943</v>
      </c>
      <c r="K15" s="131">
        <v>709.8</v>
      </c>
      <c r="L15" s="83">
        <f t="shared" si="2"/>
        <v>25.400000000000091</v>
      </c>
      <c r="M15" s="95">
        <f t="shared" si="3"/>
        <v>44.289156626506028</v>
      </c>
      <c r="N15" s="74">
        <f t="shared" si="4"/>
        <v>37.123430962343093</v>
      </c>
      <c r="O15" s="99">
        <f t="shared" si="7"/>
        <v>7.1657256641629345</v>
      </c>
      <c r="P15" s="117"/>
      <c r="Q15" s="3" t="s">
        <v>160</v>
      </c>
    </row>
    <row r="16" spans="1:18" s="1" customFormat="1" ht="15.75" x14ac:dyDescent="0.2">
      <c r="A16" s="101">
        <f t="shared" si="5"/>
        <v>33.484000000000002</v>
      </c>
      <c r="B16" s="205" t="s">
        <v>58</v>
      </c>
      <c r="C16" s="206">
        <v>33.483685999999999</v>
      </c>
      <c r="D16" s="195">
        <v>33.484000000000002</v>
      </c>
      <c r="E16" s="230">
        <f t="shared" si="6"/>
        <v>100.0009377701129</v>
      </c>
      <c r="F16" s="230">
        <v>38.090000000000003</v>
      </c>
      <c r="G16" s="83">
        <f t="shared" si="0"/>
        <v>-4.6060000000000016</v>
      </c>
      <c r="H16" s="308">
        <v>80.400000000000006</v>
      </c>
      <c r="I16" s="230">
        <v>122.535</v>
      </c>
      <c r="J16" s="308">
        <f t="shared" si="1"/>
        <v>152.40671641791045</v>
      </c>
      <c r="K16" s="131">
        <v>98.466999999999999</v>
      </c>
      <c r="L16" s="83">
        <f t="shared" si="2"/>
        <v>24.067999999999998</v>
      </c>
      <c r="M16" s="95">
        <f t="shared" si="3"/>
        <v>36.595090192330659</v>
      </c>
      <c r="N16" s="74">
        <f t="shared" si="4"/>
        <v>25.851142032029401</v>
      </c>
      <c r="O16" s="99">
        <f t="shared" si="7"/>
        <v>10.743948160301258</v>
      </c>
      <c r="P16" s="117"/>
      <c r="Q16" s="3" t="s">
        <v>160</v>
      </c>
    </row>
    <row r="17" spans="1:18" s="1" customFormat="1" ht="15.75" x14ac:dyDescent="0.2">
      <c r="A17" s="101">
        <f t="shared" si="5"/>
        <v>137.18082999999999</v>
      </c>
      <c r="B17" s="205" t="s">
        <v>12</v>
      </c>
      <c r="C17" s="206">
        <v>137.18082999999999</v>
      </c>
      <c r="D17" s="195">
        <v>137.18082999999999</v>
      </c>
      <c r="E17" s="230">
        <f t="shared" si="6"/>
        <v>100</v>
      </c>
      <c r="F17" s="230">
        <v>150.47999999999999</v>
      </c>
      <c r="G17" s="83">
        <f t="shared" si="0"/>
        <v>-13.299170000000004</v>
      </c>
      <c r="H17" s="308">
        <v>560.37</v>
      </c>
      <c r="I17" s="230">
        <v>606.66</v>
      </c>
      <c r="J17" s="308">
        <f t="shared" si="1"/>
        <v>108.26061352320788</v>
      </c>
      <c r="K17" s="131">
        <v>588.28</v>
      </c>
      <c r="L17" s="83">
        <f t="shared" si="2"/>
        <v>18.379999999999995</v>
      </c>
      <c r="M17" s="95">
        <f t="shared" si="3"/>
        <v>44.223380190949428</v>
      </c>
      <c r="N17" s="74">
        <f t="shared" si="4"/>
        <v>39.093567251461991</v>
      </c>
      <c r="O17" s="99">
        <f t="shared" si="7"/>
        <v>5.1298129394874366</v>
      </c>
      <c r="P17" s="117"/>
      <c r="Q17" s="3" t="s">
        <v>160</v>
      </c>
    </row>
    <row r="18" spans="1:18" s="1" customFormat="1" ht="15.75" x14ac:dyDescent="0.2">
      <c r="A18" s="101">
        <f t="shared" si="5"/>
        <v>146.53800000000001</v>
      </c>
      <c r="B18" s="205" t="s">
        <v>13</v>
      </c>
      <c r="C18" s="206">
        <v>153.17663999999999</v>
      </c>
      <c r="D18" s="195">
        <v>146.53800000000001</v>
      </c>
      <c r="E18" s="230">
        <f t="shared" si="6"/>
        <v>95.666023226518107</v>
      </c>
      <c r="F18" s="230">
        <v>159.80000000000001</v>
      </c>
      <c r="G18" s="83">
        <f t="shared" si="0"/>
        <v>-13.262</v>
      </c>
      <c r="H18" s="308">
        <v>543.29999999999995</v>
      </c>
      <c r="I18" s="230">
        <v>594.12699999999995</v>
      </c>
      <c r="J18" s="308">
        <f t="shared" si="1"/>
        <v>109.35523651757777</v>
      </c>
      <c r="K18" s="131">
        <v>534</v>
      </c>
      <c r="L18" s="83">
        <f t="shared" si="2"/>
        <v>60.126999999999953</v>
      </c>
      <c r="M18" s="95">
        <f t="shared" si="3"/>
        <v>40.544227435886938</v>
      </c>
      <c r="N18" s="74">
        <f t="shared" si="4"/>
        <v>33.416770963704629</v>
      </c>
      <c r="O18" s="99">
        <f t="shared" si="7"/>
        <v>7.1274564721823097</v>
      </c>
      <c r="P18" s="117"/>
      <c r="Q18" s="3" t="s">
        <v>160</v>
      </c>
    </row>
    <row r="19" spans="1:18" s="1" customFormat="1" ht="15.75" x14ac:dyDescent="0.2">
      <c r="A19" s="101">
        <f t="shared" si="5"/>
        <v>22.152000000000001</v>
      </c>
      <c r="B19" s="205" t="s">
        <v>14</v>
      </c>
      <c r="C19" s="206">
        <v>22.521899999999999</v>
      </c>
      <c r="D19" s="195">
        <v>22.152000000000001</v>
      </c>
      <c r="E19" s="230">
        <f t="shared" si="6"/>
        <v>98.357598604025426</v>
      </c>
      <c r="F19" s="230">
        <v>24.4</v>
      </c>
      <c r="G19" s="83">
        <f t="shared" si="0"/>
        <v>-2.2479999999999976</v>
      </c>
      <c r="H19" s="308">
        <v>42.4</v>
      </c>
      <c r="I19" s="230">
        <v>58.95</v>
      </c>
      <c r="J19" s="308">
        <f t="shared" si="1"/>
        <v>139.03301886792454</v>
      </c>
      <c r="K19" s="131">
        <v>52.6</v>
      </c>
      <c r="L19" s="83">
        <f t="shared" si="2"/>
        <v>6.3500000000000014</v>
      </c>
      <c r="M19" s="95">
        <f t="shared" si="3"/>
        <v>26.611592632719393</v>
      </c>
      <c r="N19" s="74">
        <f t="shared" si="4"/>
        <v>21.557377049180332</v>
      </c>
      <c r="O19" s="99">
        <f t="shared" si="7"/>
        <v>5.0542155835390616</v>
      </c>
      <c r="P19" s="117"/>
      <c r="Q19" s="3" t="s">
        <v>160</v>
      </c>
    </row>
    <row r="20" spans="1:18" s="1" customFormat="1" ht="15.75" x14ac:dyDescent="0.2">
      <c r="A20" s="101">
        <f t="shared" si="5"/>
        <v>219.83699999999999</v>
      </c>
      <c r="B20" s="205" t="s">
        <v>15</v>
      </c>
      <c r="C20" s="206">
        <v>221.02780000000001</v>
      </c>
      <c r="D20" s="195">
        <v>219.83699999999999</v>
      </c>
      <c r="E20" s="230">
        <f t="shared" si="6"/>
        <v>99.461244241674564</v>
      </c>
      <c r="F20" s="230">
        <v>276.33199999999999</v>
      </c>
      <c r="G20" s="83">
        <f t="shared" si="0"/>
        <v>-56.495000000000005</v>
      </c>
      <c r="H20" s="308">
        <v>868</v>
      </c>
      <c r="I20" s="230">
        <v>779.13400000000001</v>
      </c>
      <c r="J20" s="308">
        <f t="shared" si="1"/>
        <v>89.761981566820282</v>
      </c>
      <c r="K20" s="131">
        <v>903.19299999999998</v>
      </c>
      <c r="L20" s="83">
        <f t="shared" si="2"/>
        <v>-124.05899999999997</v>
      </c>
      <c r="M20" s="95">
        <f t="shared" si="3"/>
        <v>35.441440703794179</v>
      </c>
      <c r="N20" s="74">
        <f t="shared" si="4"/>
        <v>32.685067237960141</v>
      </c>
      <c r="O20" s="99">
        <f t="shared" si="7"/>
        <v>2.756373465834038</v>
      </c>
      <c r="P20" s="117"/>
      <c r="Q20" s="3" t="s">
        <v>160</v>
      </c>
    </row>
    <row r="21" spans="1:18" s="1" customFormat="1" ht="15.75" x14ac:dyDescent="0.2">
      <c r="A21" s="101">
        <f t="shared" si="5"/>
        <v>3.286</v>
      </c>
      <c r="B21" s="205" t="s">
        <v>16</v>
      </c>
      <c r="C21" s="206">
        <v>3.8685</v>
      </c>
      <c r="D21" s="195">
        <v>3.286</v>
      </c>
      <c r="E21" s="230">
        <f t="shared" si="6"/>
        <v>84.942484166989786</v>
      </c>
      <c r="F21" s="230">
        <v>7.3</v>
      </c>
      <c r="G21" s="83">
        <f t="shared" si="0"/>
        <v>-4.0139999999999993</v>
      </c>
      <c r="H21" s="308">
        <v>7.41</v>
      </c>
      <c r="I21" s="230">
        <v>9.0920000000000005</v>
      </c>
      <c r="J21" s="308">
        <f t="shared" si="1"/>
        <v>122.69905533063428</v>
      </c>
      <c r="K21" s="131">
        <v>14.454000000000001</v>
      </c>
      <c r="L21" s="83">
        <f t="shared" si="2"/>
        <v>-5.3620000000000001</v>
      </c>
      <c r="M21" s="95">
        <f t="shared" si="3"/>
        <v>27.668898356664641</v>
      </c>
      <c r="N21" s="74">
        <f t="shared" si="4"/>
        <v>19.8</v>
      </c>
      <c r="O21" s="99">
        <f t="shared" si="7"/>
        <v>7.8688983566646407</v>
      </c>
      <c r="P21" s="117"/>
      <c r="Q21" s="3" t="s">
        <v>160</v>
      </c>
    </row>
    <row r="22" spans="1:18" s="1" customFormat="1" ht="15.75" x14ac:dyDescent="0.2">
      <c r="A22" s="101">
        <f t="shared" si="5"/>
        <v>107</v>
      </c>
      <c r="B22" s="205" t="s">
        <v>17</v>
      </c>
      <c r="C22" s="206">
        <v>109.64062</v>
      </c>
      <c r="D22" s="195">
        <v>107</v>
      </c>
      <c r="E22" s="230">
        <f t="shared" si="6"/>
        <v>97.59156779667974</v>
      </c>
      <c r="F22" s="230">
        <v>100.1</v>
      </c>
      <c r="G22" s="83">
        <f t="shared" si="0"/>
        <v>6.9000000000000057</v>
      </c>
      <c r="H22" s="308">
        <v>350</v>
      </c>
      <c r="I22" s="230">
        <v>440</v>
      </c>
      <c r="J22" s="308">
        <f t="shared" si="1"/>
        <v>125.71428571428571</v>
      </c>
      <c r="K22" s="131">
        <v>354.7</v>
      </c>
      <c r="L22" s="83">
        <f t="shared" si="2"/>
        <v>85.300000000000011</v>
      </c>
      <c r="M22" s="95">
        <f t="shared" si="3"/>
        <v>41.121495327102799</v>
      </c>
      <c r="N22" s="74">
        <f t="shared" si="4"/>
        <v>35.434565434565435</v>
      </c>
      <c r="O22" s="99">
        <f t="shared" si="7"/>
        <v>5.6869298925373641</v>
      </c>
      <c r="P22" s="117"/>
      <c r="Q22" s="3" t="s">
        <v>160</v>
      </c>
    </row>
    <row r="23" spans="1:18" s="1" customFormat="1" ht="15.75" x14ac:dyDescent="0.2">
      <c r="A23" s="101">
        <f t="shared" si="5"/>
        <v>13.826000000000001</v>
      </c>
      <c r="B23" s="205" t="s">
        <v>18</v>
      </c>
      <c r="C23" s="206">
        <v>14.80034</v>
      </c>
      <c r="D23" s="195">
        <v>13.826000000000001</v>
      </c>
      <c r="E23" s="230">
        <f t="shared" si="6"/>
        <v>93.416772857920833</v>
      </c>
      <c r="F23" s="230">
        <v>10.034000000000001</v>
      </c>
      <c r="G23" s="83">
        <f t="shared" si="0"/>
        <v>3.7919999999999998</v>
      </c>
      <c r="H23" s="308">
        <v>25.891999999999999</v>
      </c>
      <c r="I23" s="230">
        <v>46.911000000000001</v>
      </c>
      <c r="J23" s="308">
        <f t="shared" si="1"/>
        <v>181.17951490807974</v>
      </c>
      <c r="K23" s="131">
        <v>17.727</v>
      </c>
      <c r="L23" s="83">
        <f t="shared" si="2"/>
        <v>29.184000000000001</v>
      </c>
      <c r="M23" s="95">
        <f t="shared" si="3"/>
        <v>33.929553016056701</v>
      </c>
      <c r="N23" s="74">
        <f t="shared" si="4"/>
        <v>17.666932429738885</v>
      </c>
      <c r="O23" s="99">
        <f t="shared" si="7"/>
        <v>16.262620586317816</v>
      </c>
      <c r="P23" s="117"/>
      <c r="Q23" s="3" t="s">
        <v>160</v>
      </c>
    </row>
    <row r="24" spans="1:18" s="1" customFormat="1" ht="15.75" hidden="1" x14ac:dyDescent="0.2">
      <c r="A24" s="101" t="str">
        <f t="shared" si="5"/>
        <v>x</v>
      </c>
      <c r="B24" s="205" t="s">
        <v>153</v>
      </c>
      <c r="C24" s="206">
        <v>2.65E-3</v>
      </c>
      <c r="D24" s="195" t="s">
        <v>136</v>
      </c>
      <c r="E24" s="230">
        <f t="shared" si="6"/>
        <v>0</v>
      </c>
      <c r="F24" s="230" t="s">
        <v>136</v>
      </c>
      <c r="G24" s="83" t="str">
        <f t="shared" si="0"/>
        <v/>
      </c>
      <c r="H24" s="308">
        <v>0</v>
      </c>
      <c r="I24" s="230" t="s">
        <v>136</v>
      </c>
      <c r="J24" s="308" t="str">
        <f t="shared" si="1"/>
        <v/>
      </c>
      <c r="K24" s="131" t="s">
        <v>136</v>
      </c>
      <c r="L24" s="83" t="str">
        <f t="shared" si="2"/>
        <v/>
      </c>
      <c r="M24" s="95" t="str">
        <f t="shared" si="3"/>
        <v/>
      </c>
      <c r="N24" s="74" t="str">
        <f t="shared" si="4"/>
        <v/>
      </c>
      <c r="O24" s="99">
        <f t="shared" si="7"/>
        <v>0</v>
      </c>
      <c r="P24" s="117"/>
      <c r="Q24" s="3" t="s">
        <v>160</v>
      </c>
    </row>
    <row r="25" spans="1:18" s="13" customFormat="1" ht="15.75" x14ac:dyDescent="0.25">
      <c r="A25" s="101">
        <f t="shared" si="5"/>
        <v>108.47900000000001</v>
      </c>
      <c r="B25" s="203" t="s">
        <v>19</v>
      </c>
      <c r="C25" s="204">
        <v>111.4363</v>
      </c>
      <c r="D25" s="194">
        <f>SUM(D26:D35)</f>
        <v>108.47900000000001</v>
      </c>
      <c r="E25" s="236">
        <f t="shared" si="6"/>
        <v>97.346196885574997</v>
      </c>
      <c r="F25" s="231">
        <f>SUM(F26:F35)</f>
        <v>98.50200000000001</v>
      </c>
      <c r="G25" s="82">
        <f t="shared" si="0"/>
        <v>9.9770000000000039</v>
      </c>
      <c r="H25" s="307">
        <v>246.58</v>
      </c>
      <c r="I25" s="236">
        <f>SUM(I26:I35)</f>
        <v>308.63599999999997</v>
      </c>
      <c r="J25" s="351">
        <f t="shared" si="1"/>
        <v>125.16668018492982</v>
      </c>
      <c r="K25" s="229">
        <f>SUM(K26:K35)</f>
        <v>210.93699999999998</v>
      </c>
      <c r="L25" s="82">
        <f t="shared" si="2"/>
        <v>97.698999999999984</v>
      </c>
      <c r="M25" s="94">
        <f t="shared" si="3"/>
        <v>28.451220973644663</v>
      </c>
      <c r="N25" s="73">
        <f t="shared" si="4"/>
        <v>21.414489045907693</v>
      </c>
      <c r="O25" s="98">
        <f t="shared" si="7"/>
        <v>7.0367319277369695</v>
      </c>
      <c r="P25" s="117"/>
      <c r="Q25" s="3" t="s">
        <v>160</v>
      </c>
    </row>
    <row r="26" spans="1:18" s="1" customFormat="1" ht="15.75" hidden="1" x14ac:dyDescent="0.2">
      <c r="A26" s="101" t="str">
        <f t="shared" si="5"/>
        <v>x</v>
      </c>
      <c r="B26" s="205" t="s">
        <v>137</v>
      </c>
      <c r="C26" s="206">
        <v>0.1</v>
      </c>
      <c r="D26" s="195">
        <v>0</v>
      </c>
      <c r="E26" s="230">
        <f t="shared" si="6"/>
        <v>0</v>
      </c>
      <c r="F26" s="230">
        <v>0</v>
      </c>
      <c r="G26" s="84">
        <f t="shared" si="0"/>
        <v>0</v>
      </c>
      <c r="H26" s="309">
        <v>0</v>
      </c>
      <c r="I26" s="230">
        <v>0</v>
      </c>
      <c r="J26" s="308" t="str">
        <f t="shared" si="1"/>
        <v/>
      </c>
      <c r="K26" s="131">
        <v>0</v>
      </c>
      <c r="L26" s="84">
        <f t="shared" si="2"/>
        <v>0</v>
      </c>
      <c r="M26" s="95" t="str">
        <f t="shared" si="3"/>
        <v/>
      </c>
      <c r="N26" s="75" t="str">
        <f t="shared" si="4"/>
        <v/>
      </c>
      <c r="O26" s="141">
        <f t="shared" si="7"/>
        <v>0</v>
      </c>
      <c r="P26" s="117"/>
      <c r="Q26" s="3" t="s">
        <v>160</v>
      </c>
      <c r="R26" s="48"/>
    </row>
    <row r="27" spans="1:18" s="1" customFormat="1" ht="15.75" hidden="1" x14ac:dyDescent="0.2">
      <c r="A27" s="101" t="str">
        <f t="shared" si="5"/>
        <v>x</v>
      </c>
      <c r="B27" s="205" t="s">
        <v>20</v>
      </c>
      <c r="C27" s="206">
        <v>1.6000000000000001E-4</v>
      </c>
      <c r="D27" s="195">
        <v>0</v>
      </c>
      <c r="E27" s="230">
        <f t="shared" si="6"/>
        <v>0</v>
      </c>
      <c r="F27" s="230">
        <v>0</v>
      </c>
      <c r="G27" s="84">
        <f t="shared" si="0"/>
        <v>0</v>
      </c>
      <c r="H27" s="309">
        <v>0</v>
      </c>
      <c r="I27" s="230">
        <v>0</v>
      </c>
      <c r="J27" s="308" t="str">
        <f t="shared" si="1"/>
        <v/>
      </c>
      <c r="K27" s="131">
        <v>0</v>
      </c>
      <c r="L27" s="84">
        <f t="shared" si="2"/>
        <v>0</v>
      </c>
      <c r="M27" s="95" t="str">
        <f t="shared" si="3"/>
        <v/>
      </c>
      <c r="N27" s="75" t="str">
        <f t="shared" si="4"/>
        <v/>
      </c>
      <c r="O27" s="141">
        <f t="shared" si="7"/>
        <v>0</v>
      </c>
      <c r="P27" s="117"/>
      <c r="Q27" s="3" t="s">
        <v>161</v>
      </c>
    </row>
    <row r="28" spans="1:18" s="1" customFormat="1" ht="15.75" x14ac:dyDescent="0.2">
      <c r="A28" s="101">
        <f t="shared" si="5"/>
        <v>0.20300000000000001</v>
      </c>
      <c r="B28" s="205" t="s">
        <v>21</v>
      </c>
      <c r="C28" s="206">
        <v>0.48642000000000002</v>
      </c>
      <c r="D28" s="195">
        <v>0.20300000000000001</v>
      </c>
      <c r="E28" s="230">
        <f t="shared" si="6"/>
        <v>41.733481353562766</v>
      </c>
      <c r="F28" s="230">
        <v>0.34399999999999997</v>
      </c>
      <c r="G28" s="84">
        <f t="shared" si="0"/>
        <v>-0.14099999999999996</v>
      </c>
      <c r="H28" s="309">
        <v>0.2</v>
      </c>
      <c r="I28" s="230">
        <v>0.40300000000000002</v>
      </c>
      <c r="J28" s="308">
        <f t="shared" si="1"/>
        <v>201.5</v>
      </c>
      <c r="K28" s="131">
        <v>0.58799999999999997</v>
      </c>
      <c r="L28" s="84">
        <f t="shared" si="2"/>
        <v>-0.18499999999999994</v>
      </c>
      <c r="M28" s="95">
        <f t="shared" si="3"/>
        <v>19.852216748768473</v>
      </c>
      <c r="N28" s="75">
        <f t="shared" si="4"/>
        <v>17.093023255813954</v>
      </c>
      <c r="O28" s="141">
        <f t="shared" si="7"/>
        <v>2.7591934929545197</v>
      </c>
      <c r="P28" s="117"/>
      <c r="Q28" s="3" t="s">
        <v>160</v>
      </c>
    </row>
    <row r="29" spans="1:18" s="1" customFormat="1" ht="15.75" hidden="1" x14ac:dyDescent="0.2">
      <c r="A29" s="101" t="str">
        <f t="shared" si="5"/>
        <v>x</v>
      </c>
      <c r="B29" s="205"/>
      <c r="C29" s="206">
        <v>0.48642000000000002</v>
      </c>
      <c r="D29" s="195" t="s">
        <v>136</v>
      </c>
      <c r="E29" s="230">
        <f t="shared" si="6"/>
        <v>0</v>
      </c>
      <c r="F29" s="230" t="s">
        <v>136</v>
      </c>
      <c r="G29" s="84" t="str">
        <f t="shared" si="0"/>
        <v/>
      </c>
      <c r="H29" s="309">
        <v>0</v>
      </c>
      <c r="I29" s="230" t="s">
        <v>136</v>
      </c>
      <c r="J29" s="308" t="str">
        <f t="shared" si="1"/>
        <v/>
      </c>
      <c r="K29" s="131" t="s">
        <v>136</v>
      </c>
      <c r="L29" s="84" t="str">
        <f t="shared" si="2"/>
        <v/>
      </c>
      <c r="M29" s="95" t="str">
        <f t="shared" si="3"/>
        <v/>
      </c>
      <c r="N29" s="75" t="str">
        <f t="shared" si="4"/>
        <v/>
      </c>
      <c r="O29" s="141">
        <f t="shared" si="7"/>
        <v>0</v>
      </c>
      <c r="P29" s="117"/>
      <c r="Q29" s="3" t="s">
        <v>160</v>
      </c>
    </row>
    <row r="30" spans="1:18" s="1" customFormat="1" ht="15.75" x14ac:dyDescent="0.2">
      <c r="A30" s="101">
        <f t="shared" si="5"/>
        <v>58.784999999999997</v>
      </c>
      <c r="B30" s="205" t="s">
        <v>22</v>
      </c>
      <c r="C30" s="206">
        <v>59.894680000000001</v>
      </c>
      <c r="D30" s="195">
        <v>58.784999999999997</v>
      </c>
      <c r="E30" s="230">
        <f t="shared" si="6"/>
        <v>98.147281194256308</v>
      </c>
      <c r="F30" s="230">
        <v>54.497999999999998</v>
      </c>
      <c r="G30" s="83">
        <f t="shared" si="0"/>
        <v>4.286999999999999</v>
      </c>
      <c r="H30" s="308">
        <v>83.4</v>
      </c>
      <c r="I30" s="230">
        <v>117.31399999999999</v>
      </c>
      <c r="J30" s="308">
        <f t="shared" si="1"/>
        <v>140.66426858513188</v>
      </c>
      <c r="K30" s="131">
        <v>75.388000000000005</v>
      </c>
      <c r="L30" s="83">
        <f t="shared" si="2"/>
        <v>41.925999999999988</v>
      </c>
      <c r="M30" s="95">
        <f t="shared" si="3"/>
        <v>19.956451475716595</v>
      </c>
      <c r="N30" s="74">
        <f t="shared" si="4"/>
        <v>13.833168189658338</v>
      </c>
      <c r="O30" s="99">
        <f t="shared" si="7"/>
        <v>6.1232832860582569</v>
      </c>
      <c r="P30" s="117"/>
      <c r="Q30" s="3" t="s">
        <v>160</v>
      </c>
    </row>
    <row r="31" spans="1:18" s="1" customFormat="1" ht="15.75" x14ac:dyDescent="0.2">
      <c r="A31" s="101">
        <f t="shared" si="5"/>
        <v>12.68</v>
      </c>
      <c r="B31" s="205" t="s">
        <v>83</v>
      </c>
      <c r="C31" s="206">
        <v>12.88758</v>
      </c>
      <c r="D31" s="195">
        <v>12.68</v>
      </c>
      <c r="E31" s="230">
        <f t="shared" si="6"/>
        <v>98.389301948077133</v>
      </c>
      <c r="F31" s="230">
        <v>12.096</v>
      </c>
      <c r="G31" s="84">
        <f t="shared" si="0"/>
        <v>0.58399999999999963</v>
      </c>
      <c r="H31" s="309">
        <v>53</v>
      </c>
      <c r="I31" s="230">
        <v>63.466999999999999</v>
      </c>
      <c r="J31" s="308">
        <f t="shared" si="1"/>
        <v>119.74905660377357</v>
      </c>
      <c r="K31" s="131">
        <v>45.484999999999999</v>
      </c>
      <c r="L31" s="84">
        <f t="shared" si="2"/>
        <v>17.981999999999999</v>
      </c>
      <c r="M31" s="95">
        <f t="shared" si="3"/>
        <v>50.052839116719241</v>
      </c>
      <c r="N31" s="75">
        <f t="shared" si="4"/>
        <v>37.603339947089943</v>
      </c>
      <c r="O31" s="141">
        <f t="shared" si="7"/>
        <v>12.449499169629298</v>
      </c>
      <c r="P31" s="117"/>
      <c r="Q31" s="3" t="s">
        <v>160</v>
      </c>
    </row>
    <row r="32" spans="1:18" s="1" customFormat="1" ht="15.75" x14ac:dyDescent="0.2">
      <c r="A32" s="101">
        <f t="shared" si="5"/>
        <v>26.765000000000001</v>
      </c>
      <c r="B32" s="205" t="s">
        <v>23</v>
      </c>
      <c r="C32" s="206">
        <v>27.093060000000001</v>
      </c>
      <c r="D32" s="195">
        <v>26.765000000000001</v>
      </c>
      <c r="E32" s="230">
        <f t="shared" si="6"/>
        <v>98.789136406149765</v>
      </c>
      <c r="F32" s="230">
        <v>24.587</v>
      </c>
      <c r="G32" s="83">
        <f t="shared" si="0"/>
        <v>2.1780000000000008</v>
      </c>
      <c r="H32" s="308">
        <v>87.7</v>
      </c>
      <c r="I32" s="230">
        <v>101.67700000000001</v>
      </c>
      <c r="J32" s="308">
        <f t="shared" si="1"/>
        <v>115.93728620296466</v>
      </c>
      <c r="K32" s="131">
        <v>76.218000000000004</v>
      </c>
      <c r="L32" s="83">
        <f t="shared" si="2"/>
        <v>25.459000000000003</v>
      </c>
      <c r="M32" s="95">
        <f t="shared" si="3"/>
        <v>37.988791331963384</v>
      </c>
      <c r="N32" s="74">
        <f t="shared" si="4"/>
        <v>30.999308577703669</v>
      </c>
      <c r="O32" s="99">
        <f t="shared" si="7"/>
        <v>6.9894827542597149</v>
      </c>
      <c r="P32" s="117"/>
      <c r="Q32" s="3" t="s">
        <v>160</v>
      </c>
    </row>
    <row r="33" spans="1:17" s="1" customFormat="1" ht="15.75" hidden="1" x14ac:dyDescent="0.2">
      <c r="A33" s="101" t="str">
        <f t="shared" si="5"/>
        <v>x</v>
      </c>
      <c r="B33" s="205" t="s">
        <v>24</v>
      </c>
      <c r="C33" s="206"/>
      <c r="D33" s="195">
        <v>0</v>
      </c>
      <c r="E33" s="230">
        <f t="shared" si="6"/>
        <v>0</v>
      </c>
      <c r="F33" s="230">
        <v>0</v>
      </c>
      <c r="G33" s="84">
        <f t="shared" si="0"/>
        <v>0</v>
      </c>
      <c r="H33" s="309">
        <v>0</v>
      </c>
      <c r="I33" s="230">
        <v>0</v>
      </c>
      <c r="J33" s="308" t="str">
        <f t="shared" si="1"/>
        <v/>
      </c>
      <c r="K33" s="131">
        <v>0</v>
      </c>
      <c r="L33" s="84">
        <f t="shared" si="2"/>
        <v>0</v>
      </c>
      <c r="M33" s="95" t="str">
        <f t="shared" si="3"/>
        <v/>
      </c>
      <c r="N33" s="75" t="str">
        <f t="shared" si="4"/>
        <v/>
      </c>
      <c r="O33" s="141">
        <f t="shared" si="7"/>
        <v>0</v>
      </c>
      <c r="P33" s="117"/>
      <c r="Q33" s="3" t="s">
        <v>160</v>
      </c>
    </row>
    <row r="34" spans="1:17" s="1" customFormat="1" ht="15.75" x14ac:dyDescent="0.2">
      <c r="A34" s="101">
        <f t="shared" si="5"/>
        <v>1.56</v>
      </c>
      <c r="B34" s="205" t="s">
        <v>25</v>
      </c>
      <c r="C34" s="206">
        <v>2.2044000000000001</v>
      </c>
      <c r="D34" s="195">
        <v>1.56</v>
      </c>
      <c r="E34" s="230">
        <f t="shared" si="6"/>
        <v>70.767555797495916</v>
      </c>
      <c r="F34" s="230">
        <v>0.68</v>
      </c>
      <c r="G34" s="84">
        <f t="shared" si="0"/>
        <v>0.88</v>
      </c>
      <c r="H34" s="309">
        <v>4</v>
      </c>
      <c r="I34" s="230">
        <v>3.7</v>
      </c>
      <c r="J34" s="308">
        <f t="shared" si="1"/>
        <v>92.5</v>
      </c>
      <c r="K34" s="131">
        <v>1.51</v>
      </c>
      <c r="L34" s="84">
        <f t="shared" si="2"/>
        <v>2.1900000000000004</v>
      </c>
      <c r="M34" s="95">
        <f t="shared" si="3"/>
        <v>23.717948717948719</v>
      </c>
      <c r="N34" s="75">
        <f t="shared" si="4"/>
        <v>22.205882352941174</v>
      </c>
      <c r="O34" s="141">
        <f t="shared" si="7"/>
        <v>1.512066365007545</v>
      </c>
      <c r="P34" s="117"/>
      <c r="Q34" s="3" t="s">
        <v>160</v>
      </c>
    </row>
    <row r="35" spans="1:17" s="1" customFormat="1" ht="15.75" x14ac:dyDescent="0.2">
      <c r="A35" s="101">
        <f t="shared" si="5"/>
        <v>8.4860000000000007</v>
      </c>
      <c r="B35" s="205" t="s">
        <v>26</v>
      </c>
      <c r="C35" s="206">
        <v>8.77</v>
      </c>
      <c r="D35" s="195">
        <v>8.4860000000000007</v>
      </c>
      <c r="E35" s="230">
        <f t="shared" si="6"/>
        <v>96.761687571265682</v>
      </c>
      <c r="F35" s="230">
        <v>6.2969999999999997</v>
      </c>
      <c r="G35" s="83">
        <f t="shared" si="0"/>
        <v>2.1890000000000009</v>
      </c>
      <c r="H35" s="308">
        <v>18.28</v>
      </c>
      <c r="I35" s="230">
        <v>22.074999999999999</v>
      </c>
      <c r="J35" s="308">
        <f t="shared" si="1"/>
        <v>120.76039387308532</v>
      </c>
      <c r="K35" s="131">
        <v>11.747999999999999</v>
      </c>
      <c r="L35" s="83">
        <f t="shared" si="2"/>
        <v>10.327</v>
      </c>
      <c r="M35" s="95">
        <f t="shared" si="3"/>
        <v>26.013433891114772</v>
      </c>
      <c r="N35" s="74">
        <f t="shared" si="4"/>
        <v>18.656503096712719</v>
      </c>
      <c r="O35" s="99">
        <f t="shared" si="7"/>
        <v>7.3569307944020537</v>
      </c>
      <c r="P35" s="117"/>
      <c r="Q35" s="3" t="s">
        <v>160</v>
      </c>
    </row>
    <row r="36" spans="1:17" s="13" customFormat="1" ht="15.75" x14ac:dyDescent="0.25">
      <c r="A36" s="101">
        <f t="shared" si="5"/>
        <v>885.77041629999985</v>
      </c>
      <c r="B36" s="203" t="s">
        <v>59</v>
      </c>
      <c r="C36" s="204">
        <v>893.55955870000003</v>
      </c>
      <c r="D36" s="194">
        <f>SUM(D37:D44)</f>
        <v>885.77041629999985</v>
      </c>
      <c r="E36" s="236">
        <f t="shared" si="6"/>
        <v>99.1283018211643</v>
      </c>
      <c r="F36" s="130">
        <f>SUM(F37:F44)</f>
        <v>1117</v>
      </c>
      <c r="G36" s="82">
        <f t="shared" si="0"/>
        <v>-231.22958370000015</v>
      </c>
      <c r="H36" s="307">
        <v>2858.5650000000001</v>
      </c>
      <c r="I36" s="236">
        <f>SUM(I37:I44)</f>
        <v>3378.6560000000004</v>
      </c>
      <c r="J36" s="351">
        <f t="shared" si="1"/>
        <v>118.19412887235379</v>
      </c>
      <c r="K36" s="229">
        <f>SUM(K37:K44)</f>
        <v>3468.1030000000001</v>
      </c>
      <c r="L36" s="82">
        <f t="shared" si="2"/>
        <v>-89.446999999999662</v>
      </c>
      <c r="M36" s="94">
        <f t="shared" si="3"/>
        <v>38.143698839177418</v>
      </c>
      <c r="N36" s="73">
        <f t="shared" si="4"/>
        <v>31.048370635631155</v>
      </c>
      <c r="O36" s="98">
        <f t="shared" si="7"/>
        <v>7.0953282035462628</v>
      </c>
      <c r="P36" s="117"/>
      <c r="Q36" s="3" t="s">
        <v>160</v>
      </c>
    </row>
    <row r="37" spans="1:17" s="17" customFormat="1" ht="15.75" x14ac:dyDescent="0.2">
      <c r="A37" s="101">
        <f t="shared" si="5"/>
        <v>11.032</v>
      </c>
      <c r="B37" s="205" t="s">
        <v>84</v>
      </c>
      <c r="C37" s="206">
        <v>11.060930000000001</v>
      </c>
      <c r="D37" s="195">
        <v>11.032</v>
      </c>
      <c r="E37" s="230">
        <f t="shared" si="6"/>
        <v>99.738448756117251</v>
      </c>
      <c r="F37" s="230">
        <v>12.753</v>
      </c>
      <c r="G37" s="84">
        <f t="shared" si="0"/>
        <v>-1.7210000000000001</v>
      </c>
      <c r="H37" s="309">
        <v>49.682000000000002</v>
      </c>
      <c r="I37" s="230">
        <v>55.802</v>
      </c>
      <c r="J37" s="308">
        <f t="shared" ref="J37:J68" si="8">IFERROR(I37/H37*100,"")</f>
        <v>112.31834467211463</v>
      </c>
      <c r="K37" s="131">
        <v>59.180999999999997</v>
      </c>
      <c r="L37" s="84">
        <f t="shared" ref="L37:L68" si="9">IFERROR(I37-K37,"")</f>
        <v>-3.3789999999999978</v>
      </c>
      <c r="M37" s="95">
        <f t="shared" ref="M37:M68" si="10">IFERROR(IF(D37&gt;0,I37/D37*10,""),"")</f>
        <v>50.581943437273381</v>
      </c>
      <c r="N37" s="75">
        <f t="shared" ref="N37:N68" si="11">IFERROR(IF(F37&gt;0,K37/F37*10,""),"")</f>
        <v>46.405551634909436</v>
      </c>
      <c r="O37" s="141">
        <f t="shared" si="7"/>
        <v>4.1763918023639448</v>
      </c>
      <c r="P37" s="117"/>
      <c r="Q37" s="3" t="s">
        <v>160</v>
      </c>
    </row>
    <row r="38" spans="1:17" s="1" customFormat="1" ht="15.75" x14ac:dyDescent="0.2">
      <c r="A38" s="101">
        <f t="shared" si="5"/>
        <v>20.353000000000002</v>
      </c>
      <c r="B38" s="205" t="s">
        <v>85</v>
      </c>
      <c r="C38" s="206">
        <v>25.7681</v>
      </c>
      <c r="D38" s="195">
        <v>20.353000000000002</v>
      </c>
      <c r="E38" s="230">
        <f t="shared" si="6"/>
        <v>78.985256965007125</v>
      </c>
      <c r="F38" s="230">
        <v>26.992000000000001</v>
      </c>
      <c r="G38" s="84">
        <f t="shared" si="0"/>
        <v>-6.6389999999999993</v>
      </c>
      <c r="H38" s="309">
        <v>33.6</v>
      </c>
      <c r="I38" s="230">
        <v>34.985999999999997</v>
      </c>
      <c r="J38" s="308">
        <f t="shared" si="8"/>
        <v>104.12499999999997</v>
      </c>
      <c r="K38" s="131">
        <v>54.34</v>
      </c>
      <c r="L38" s="84">
        <f t="shared" si="9"/>
        <v>-19.354000000000006</v>
      </c>
      <c r="M38" s="95">
        <f t="shared" si="10"/>
        <v>17.189603498255785</v>
      </c>
      <c r="N38" s="75">
        <f t="shared" si="11"/>
        <v>20.131890930646115</v>
      </c>
      <c r="O38" s="141">
        <f t="shared" si="7"/>
        <v>-2.9422874323903301</v>
      </c>
      <c r="P38" s="117"/>
      <c r="Q38" s="3" t="s">
        <v>160</v>
      </c>
    </row>
    <row r="39" spans="1:17" s="3" customFormat="1" ht="15.75" x14ac:dyDescent="0.2">
      <c r="A39" s="101">
        <f t="shared" si="5"/>
        <v>186.47732629999999</v>
      </c>
      <c r="B39" s="207" t="s">
        <v>63</v>
      </c>
      <c r="C39" s="206">
        <v>186.47732629999999</v>
      </c>
      <c r="D39" s="195">
        <v>186.47732629999999</v>
      </c>
      <c r="E39" s="230">
        <f t="shared" si="6"/>
        <v>100</v>
      </c>
      <c r="F39" s="230">
        <v>203.3</v>
      </c>
      <c r="G39" s="85">
        <f t="shared" si="0"/>
        <v>-16.822673700000024</v>
      </c>
      <c r="H39" s="310">
        <v>503.64600000000007</v>
      </c>
      <c r="I39" s="230">
        <v>728.5</v>
      </c>
      <c r="J39" s="308">
        <f t="shared" si="8"/>
        <v>144.64524685989761</v>
      </c>
      <c r="K39" s="131">
        <v>511.9</v>
      </c>
      <c r="L39" s="85">
        <f t="shared" si="9"/>
        <v>216.60000000000002</v>
      </c>
      <c r="M39" s="96">
        <f t="shared" si="10"/>
        <v>39.066411689537404</v>
      </c>
      <c r="N39" s="75">
        <f t="shared" si="11"/>
        <v>25.179537629119526</v>
      </c>
      <c r="O39" s="141">
        <f t="shared" si="7"/>
        <v>13.886874060417878</v>
      </c>
      <c r="P39" s="117"/>
      <c r="Q39" s="3" t="s">
        <v>160</v>
      </c>
    </row>
    <row r="40" spans="1:17" s="1" customFormat="1" ht="15.75" x14ac:dyDescent="0.2">
      <c r="A40" s="101">
        <f t="shared" si="5"/>
        <v>194.25</v>
      </c>
      <c r="B40" s="205" t="s">
        <v>27</v>
      </c>
      <c r="C40" s="206">
        <v>194.25032490000001</v>
      </c>
      <c r="D40" s="195">
        <v>194.25</v>
      </c>
      <c r="E40" s="230">
        <f t="shared" si="6"/>
        <v>99.999832741592485</v>
      </c>
      <c r="F40" s="230">
        <v>223.541</v>
      </c>
      <c r="G40" s="84">
        <f t="shared" si="0"/>
        <v>-29.290999999999997</v>
      </c>
      <c r="H40" s="309">
        <v>1089.4000000000001</v>
      </c>
      <c r="I40" s="230">
        <v>1353.2</v>
      </c>
      <c r="J40" s="308">
        <f t="shared" si="8"/>
        <v>124.21516431062969</v>
      </c>
      <c r="K40" s="131">
        <v>1336.1969999999999</v>
      </c>
      <c r="L40" s="84">
        <f t="shared" si="9"/>
        <v>17.003000000000156</v>
      </c>
      <c r="M40" s="95">
        <f t="shared" si="10"/>
        <v>69.662805662805667</v>
      </c>
      <c r="N40" s="75">
        <f t="shared" si="11"/>
        <v>59.774135393507223</v>
      </c>
      <c r="O40" s="141">
        <f t="shared" si="7"/>
        <v>9.8886702692984443</v>
      </c>
      <c r="P40" s="117"/>
      <c r="Q40" s="3" t="s">
        <v>160</v>
      </c>
    </row>
    <row r="41" spans="1:17" s="1" customFormat="1" ht="15.75" x14ac:dyDescent="0.2">
      <c r="A41" s="101">
        <f t="shared" si="5"/>
        <v>6.7993399999999999</v>
      </c>
      <c r="B41" s="205" t="s">
        <v>28</v>
      </c>
      <c r="C41" s="206">
        <v>6.7993399999999999</v>
      </c>
      <c r="D41" s="195">
        <v>6.7993399999999999</v>
      </c>
      <c r="E41" s="230">
        <f t="shared" si="6"/>
        <v>100</v>
      </c>
      <c r="F41" s="230">
        <v>6.0949999999999998</v>
      </c>
      <c r="G41" s="83">
        <f t="shared" si="0"/>
        <v>0.70434000000000019</v>
      </c>
      <c r="H41" s="308">
        <v>14.7</v>
      </c>
      <c r="I41" s="230">
        <v>16.318999999999999</v>
      </c>
      <c r="J41" s="308">
        <f t="shared" si="8"/>
        <v>111.01360544217687</v>
      </c>
      <c r="K41" s="131">
        <v>14.26</v>
      </c>
      <c r="L41" s="83">
        <f t="shared" si="9"/>
        <v>2.0589999999999993</v>
      </c>
      <c r="M41" s="95">
        <f t="shared" si="10"/>
        <v>24.000858906893903</v>
      </c>
      <c r="N41" s="74">
        <f t="shared" si="11"/>
        <v>23.39622641509434</v>
      </c>
      <c r="O41" s="99">
        <f t="shared" si="7"/>
        <v>0.60463249179956335</v>
      </c>
      <c r="P41" s="117"/>
      <c r="Q41" s="3" t="s">
        <v>160</v>
      </c>
    </row>
    <row r="42" spans="1:17" s="1" customFormat="1" ht="15.75" x14ac:dyDescent="0.2">
      <c r="A42" s="101">
        <f t="shared" si="5"/>
        <v>195.89</v>
      </c>
      <c r="B42" s="205" t="s">
        <v>29</v>
      </c>
      <c r="C42" s="206">
        <v>197.53335000000001</v>
      </c>
      <c r="D42" s="195">
        <v>195.89</v>
      </c>
      <c r="E42" s="230">
        <f t="shared" si="6"/>
        <v>99.168064531887893</v>
      </c>
      <c r="F42" s="230">
        <v>316.02</v>
      </c>
      <c r="G42" s="83">
        <f t="shared" si="0"/>
        <v>-120.13</v>
      </c>
      <c r="H42" s="308">
        <v>246.76</v>
      </c>
      <c r="I42" s="230">
        <v>344.91</v>
      </c>
      <c r="J42" s="308">
        <f t="shared" si="8"/>
        <v>139.77549035500084</v>
      </c>
      <c r="K42" s="131">
        <v>541.41999999999996</v>
      </c>
      <c r="L42" s="83">
        <f t="shared" si="9"/>
        <v>-196.50999999999993</v>
      </c>
      <c r="M42" s="95">
        <f t="shared" si="10"/>
        <v>17.607330644749606</v>
      </c>
      <c r="N42" s="75">
        <f t="shared" si="11"/>
        <v>17.132459970887918</v>
      </c>
      <c r="O42" s="141">
        <f t="shared" si="7"/>
        <v>0.47487067386168746</v>
      </c>
      <c r="P42" s="117"/>
      <c r="Q42" s="3" t="s">
        <v>160</v>
      </c>
    </row>
    <row r="43" spans="1:17" s="1" customFormat="1" ht="15.75" x14ac:dyDescent="0.2">
      <c r="A43" s="101">
        <f t="shared" si="5"/>
        <v>270.8</v>
      </c>
      <c r="B43" s="205" t="s">
        <v>30</v>
      </c>
      <c r="C43" s="206">
        <v>271.50143750000001</v>
      </c>
      <c r="D43" s="195">
        <v>270.8</v>
      </c>
      <c r="E43" s="230">
        <f t="shared" si="6"/>
        <v>99.741645014310464</v>
      </c>
      <c r="F43" s="230">
        <v>328.1</v>
      </c>
      <c r="G43" s="84">
        <f t="shared" si="0"/>
        <v>-57.300000000000011</v>
      </c>
      <c r="H43" s="309">
        <v>920.40000000000009</v>
      </c>
      <c r="I43" s="230">
        <v>844.4</v>
      </c>
      <c r="J43" s="308">
        <f t="shared" si="8"/>
        <v>91.742720556279863</v>
      </c>
      <c r="K43" s="131">
        <v>950.3</v>
      </c>
      <c r="L43" s="84">
        <f t="shared" si="9"/>
        <v>-105.89999999999998</v>
      </c>
      <c r="M43" s="95">
        <f t="shared" si="10"/>
        <v>31.181683899556866</v>
      </c>
      <c r="N43" s="75">
        <f t="shared" si="11"/>
        <v>28.963730569948183</v>
      </c>
      <c r="O43" s="141">
        <f t="shared" si="7"/>
        <v>2.2179533296086831</v>
      </c>
      <c r="P43" s="117"/>
      <c r="Q43" s="3" t="s">
        <v>160</v>
      </c>
    </row>
    <row r="44" spans="1:17" s="1" customFormat="1" ht="15.75" x14ac:dyDescent="0.2">
      <c r="A44" s="101">
        <f t="shared" si="5"/>
        <v>0.16875000000000001</v>
      </c>
      <c r="B44" s="205" t="s">
        <v>64</v>
      </c>
      <c r="C44" s="206">
        <v>0.16875000000000001</v>
      </c>
      <c r="D44" s="195">
        <v>0.16875000000000001</v>
      </c>
      <c r="E44" s="230">
        <f t="shared" si="6"/>
        <v>100</v>
      </c>
      <c r="F44" s="230">
        <v>0.19900000000000001</v>
      </c>
      <c r="G44" s="84">
        <f t="shared" si="0"/>
        <v>-3.0249999999999999E-2</v>
      </c>
      <c r="H44" s="309">
        <v>0.377</v>
      </c>
      <c r="I44" s="230">
        <v>0.53900000000000003</v>
      </c>
      <c r="J44" s="308">
        <f t="shared" si="8"/>
        <v>142.9708222811671</v>
      </c>
      <c r="K44" s="131">
        <v>0.505</v>
      </c>
      <c r="L44" s="84">
        <f t="shared" si="9"/>
        <v>3.400000000000003E-2</v>
      </c>
      <c r="M44" s="95">
        <f t="shared" si="10"/>
        <v>31.94074074074074</v>
      </c>
      <c r="N44" s="75">
        <f t="shared" si="11"/>
        <v>25.37688442211055</v>
      </c>
      <c r="O44" s="141">
        <f t="shared" si="7"/>
        <v>6.5638563186301901</v>
      </c>
      <c r="P44" s="117"/>
      <c r="Q44" s="3" t="s">
        <v>160</v>
      </c>
    </row>
    <row r="45" spans="1:17" s="13" customFormat="1" ht="15.75" x14ac:dyDescent="0.25">
      <c r="A45" s="101">
        <f t="shared" si="5"/>
        <v>361.44030299999997</v>
      </c>
      <c r="B45" s="203" t="s">
        <v>62</v>
      </c>
      <c r="C45" s="204">
        <v>359.73496660000001</v>
      </c>
      <c r="D45" s="194">
        <f>SUM(D46:D52)</f>
        <v>361.44030299999997</v>
      </c>
      <c r="E45" s="236">
        <f t="shared" si="6"/>
        <v>100.47405355562672</v>
      </c>
      <c r="F45" s="130">
        <f>SUM(F46:F52)</f>
        <v>405.61599999999999</v>
      </c>
      <c r="G45" s="86">
        <f t="shared" si="0"/>
        <v>-44.175697000000014</v>
      </c>
      <c r="H45" s="311">
        <v>1272.6999999999998</v>
      </c>
      <c r="I45" s="236">
        <f>SUM(I46:I52)</f>
        <v>1324.4659999999999</v>
      </c>
      <c r="J45" s="351">
        <f t="shared" si="8"/>
        <v>104.06741573033709</v>
      </c>
      <c r="K45" s="229">
        <f>SUM(K46:K52)</f>
        <v>1438.981</v>
      </c>
      <c r="L45" s="86">
        <f t="shared" si="9"/>
        <v>-114.5150000000001</v>
      </c>
      <c r="M45" s="94">
        <f t="shared" si="10"/>
        <v>36.644114920410523</v>
      </c>
      <c r="N45" s="76">
        <f t="shared" si="11"/>
        <v>35.47643584079524</v>
      </c>
      <c r="O45" s="140">
        <f t="shared" si="7"/>
        <v>1.1676790796152829</v>
      </c>
      <c r="P45" s="158"/>
      <c r="Q45" s="112" t="s">
        <v>160</v>
      </c>
    </row>
    <row r="46" spans="1:17" s="1" customFormat="1" ht="15.75" x14ac:dyDescent="0.2">
      <c r="A46" s="101">
        <f t="shared" si="5"/>
        <v>38.198</v>
      </c>
      <c r="B46" s="205" t="s">
        <v>86</v>
      </c>
      <c r="C46" s="206">
        <v>38.198099999999997</v>
      </c>
      <c r="D46" s="195">
        <v>38.198</v>
      </c>
      <c r="E46" s="230">
        <f t="shared" si="6"/>
        <v>99.999738206874184</v>
      </c>
      <c r="F46" s="230">
        <v>34.521000000000001</v>
      </c>
      <c r="G46" s="84">
        <f t="shared" si="0"/>
        <v>3.6769999999999996</v>
      </c>
      <c r="H46" s="309">
        <v>75</v>
      </c>
      <c r="I46" s="230">
        <v>86.283000000000001</v>
      </c>
      <c r="J46" s="308">
        <f t="shared" si="8"/>
        <v>115.044</v>
      </c>
      <c r="K46" s="131">
        <v>82.256</v>
      </c>
      <c r="L46" s="84">
        <f t="shared" si="9"/>
        <v>4.027000000000001</v>
      </c>
      <c r="M46" s="95">
        <f t="shared" si="10"/>
        <v>22.58835541127808</v>
      </c>
      <c r="N46" s="75">
        <f t="shared" si="11"/>
        <v>23.82781495321688</v>
      </c>
      <c r="O46" s="141">
        <f t="shared" si="7"/>
        <v>-1.2394595419387997</v>
      </c>
      <c r="P46" s="117"/>
      <c r="Q46" s="3" t="s">
        <v>160</v>
      </c>
    </row>
    <row r="47" spans="1:17" s="1" customFormat="1" ht="15.75" x14ac:dyDescent="0.2">
      <c r="A47" s="101">
        <f t="shared" si="5"/>
        <v>6</v>
      </c>
      <c r="B47" s="205" t="s">
        <v>87</v>
      </c>
      <c r="C47" s="206">
        <v>6</v>
      </c>
      <c r="D47" s="195">
        <v>6</v>
      </c>
      <c r="E47" s="230">
        <f t="shared" si="6"/>
        <v>100</v>
      </c>
      <c r="F47" s="230">
        <v>8.02</v>
      </c>
      <c r="G47" s="84">
        <f t="shared" si="0"/>
        <v>-2.0199999999999996</v>
      </c>
      <c r="H47" s="312">
        <v>28.8</v>
      </c>
      <c r="I47" s="230">
        <v>38.200000000000003</v>
      </c>
      <c r="J47" s="308">
        <f t="shared" si="8"/>
        <v>132.63888888888891</v>
      </c>
      <c r="K47" s="131">
        <v>37.329000000000001</v>
      </c>
      <c r="L47" s="84">
        <f t="shared" si="9"/>
        <v>0.87100000000000222</v>
      </c>
      <c r="M47" s="95">
        <f t="shared" si="10"/>
        <v>63.666666666666671</v>
      </c>
      <c r="N47" s="75">
        <f t="shared" si="11"/>
        <v>46.544887780548628</v>
      </c>
      <c r="O47" s="141">
        <f t="shared" si="7"/>
        <v>17.121778886118044</v>
      </c>
      <c r="P47" s="117"/>
      <c r="Q47" s="3" t="s">
        <v>160</v>
      </c>
    </row>
    <row r="48" spans="1:17" s="1" customFormat="1" ht="15.75" x14ac:dyDescent="0.2">
      <c r="A48" s="101">
        <f t="shared" si="5"/>
        <v>18.261303000000002</v>
      </c>
      <c r="B48" s="205" t="s">
        <v>88</v>
      </c>
      <c r="C48" s="206">
        <v>18.261303000000002</v>
      </c>
      <c r="D48" s="195">
        <v>18.261303000000002</v>
      </c>
      <c r="E48" s="230">
        <f t="shared" si="6"/>
        <v>100</v>
      </c>
      <c r="F48" s="230">
        <v>22.594999999999999</v>
      </c>
      <c r="G48" s="84">
        <f t="shared" si="0"/>
        <v>-4.3336969999999972</v>
      </c>
      <c r="H48" s="327">
        <v>66.3</v>
      </c>
      <c r="I48" s="230">
        <v>74.849999999999994</v>
      </c>
      <c r="J48" s="308">
        <f t="shared" si="8"/>
        <v>112.89592760180996</v>
      </c>
      <c r="K48" s="131">
        <v>74.844999999999999</v>
      </c>
      <c r="L48" s="84">
        <f t="shared" si="9"/>
        <v>4.9999999999954525E-3</v>
      </c>
      <c r="M48" s="95">
        <f t="shared" si="10"/>
        <v>40.988312827403384</v>
      </c>
      <c r="N48" s="75">
        <f t="shared" si="11"/>
        <v>33.124585085195839</v>
      </c>
      <c r="O48" s="141">
        <f t="shared" si="7"/>
        <v>7.8637277422075442</v>
      </c>
      <c r="P48" s="117"/>
      <c r="Q48" s="3" t="s">
        <v>160</v>
      </c>
    </row>
    <row r="49" spans="1:17" s="1" customFormat="1" ht="15.75" x14ac:dyDescent="0.2">
      <c r="A49" s="101">
        <f t="shared" si="5"/>
        <v>6.9450000000000003</v>
      </c>
      <c r="B49" s="205" t="s">
        <v>89</v>
      </c>
      <c r="C49" s="206">
        <v>5.2023000000000001</v>
      </c>
      <c r="D49" s="195">
        <v>6.9450000000000003</v>
      </c>
      <c r="E49" s="230">
        <f t="shared" si="6"/>
        <v>133.49864483017126</v>
      </c>
      <c r="F49" s="230">
        <v>7.2839999999999998</v>
      </c>
      <c r="G49" s="84">
        <f t="shared" si="0"/>
        <v>-0.33899999999999952</v>
      </c>
      <c r="H49" s="327">
        <v>20.799999999999997</v>
      </c>
      <c r="I49" s="230">
        <v>22.626999999999999</v>
      </c>
      <c r="J49" s="308">
        <f t="shared" si="8"/>
        <v>108.78365384615385</v>
      </c>
      <c r="K49" s="131">
        <v>28.300999999999998</v>
      </c>
      <c r="L49" s="87">
        <f t="shared" si="9"/>
        <v>-5.6739999999999995</v>
      </c>
      <c r="M49" s="95">
        <f t="shared" si="10"/>
        <v>32.580273578113747</v>
      </c>
      <c r="N49" s="75">
        <f t="shared" si="11"/>
        <v>38.853651839648542</v>
      </c>
      <c r="O49" s="141">
        <f t="shared" si="7"/>
        <v>-6.2733782615347948</v>
      </c>
      <c r="P49" s="117"/>
      <c r="Q49" s="3" t="s">
        <v>160</v>
      </c>
    </row>
    <row r="50" spans="1:17" s="1" customFormat="1" ht="15.75" x14ac:dyDescent="0.2">
      <c r="A50" s="101">
        <f t="shared" si="5"/>
        <v>3.4</v>
      </c>
      <c r="B50" s="205" t="s">
        <v>101</v>
      </c>
      <c r="C50" s="206">
        <v>3.472</v>
      </c>
      <c r="D50" s="195">
        <v>3.4</v>
      </c>
      <c r="E50" s="230">
        <f t="shared" si="6"/>
        <v>97.926267281105993</v>
      </c>
      <c r="F50" s="230">
        <v>5.1319999999999997</v>
      </c>
      <c r="G50" s="84">
        <f t="shared" si="0"/>
        <v>-1.7319999999999998</v>
      </c>
      <c r="H50" s="327">
        <v>10.7</v>
      </c>
      <c r="I50" s="230">
        <v>12.404999999999999</v>
      </c>
      <c r="J50" s="308">
        <f t="shared" si="8"/>
        <v>115.93457943925233</v>
      </c>
      <c r="K50" s="131">
        <v>15.4</v>
      </c>
      <c r="L50" s="87">
        <f t="shared" si="9"/>
        <v>-2.995000000000001</v>
      </c>
      <c r="M50" s="95">
        <f t="shared" si="10"/>
        <v>36.485294117647058</v>
      </c>
      <c r="N50" s="75">
        <f t="shared" si="11"/>
        <v>30.007794232268125</v>
      </c>
      <c r="O50" s="141">
        <f t="shared" si="7"/>
        <v>6.4774998853789327</v>
      </c>
      <c r="P50" s="117"/>
      <c r="Q50" s="3" t="s">
        <v>160</v>
      </c>
    </row>
    <row r="51" spans="1:17" s="1" customFormat="1" ht="15.75" x14ac:dyDescent="0.2">
      <c r="A51" s="101">
        <f t="shared" si="5"/>
        <v>48.036000000000001</v>
      </c>
      <c r="B51" s="205" t="s">
        <v>90</v>
      </c>
      <c r="C51" s="206">
        <v>48.036000000000001</v>
      </c>
      <c r="D51" s="195">
        <v>48.036000000000001</v>
      </c>
      <c r="E51" s="230">
        <f t="shared" si="6"/>
        <v>100</v>
      </c>
      <c r="F51" s="230">
        <v>49.676000000000002</v>
      </c>
      <c r="G51" s="84">
        <f t="shared" si="0"/>
        <v>-1.6400000000000006</v>
      </c>
      <c r="H51" s="327">
        <v>123.6</v>
      </c>
      <c r="I51" s="230">
        <v>136.001</v>
      </c>
      <c r="J51" s="308">
        <f t="shared" si="8"/>
        <v>110.0331715210356</v>
      </c>
      <c r="K51" s="131">
        <v>142.85</v>
      </c>
      <c r="L51" s="87">
        <f t="shared" si="9"/>
        <v>-6.8489999999999895</v>
      </c>
      <c r="M51" s="95">
        <f t="shared" si="10"/>
        <v>28.312307436089597</v>
      </c>
      <c r="N51" s="75">
        <f t="shared" si="11"/>
        <v>28.756341090264918</v>
      </c>
      <c r="O51" s="141">
        <f t="shared" si="7"/>
        <v>-0.44403365417532115</v>
      </c>
      <c r="P51" s="117"/>
      <c r="Q51" s="3" t="s">
        <v>160</v>
      </c>
    </row>
    <row r="52" spans="1:17" s="1" customFormat="1" ht="15.75" x14ac:dyDescent="0.2">
      <c r="A52" s="101">
        <f t="shared" si="5"/>
        <v>240.6</v>
      </c>
      <c r="B52" s="205" t="s">
        <v>102</v>
      </c>
      <c r="C52" s="206">
        <v>240.56526360000001</v>
      </c>
      <c r="D52" s="195">
        <v>240.6</v>
      </c>
      <c r="E52" s="230">
        <f t="shared" si="6"/>
        <v>100.01443949117181</v>
      </c>
      <c r="F52" s="230">
        <v>278.38799999999998</v>
      </c>
      <c r="G52" s="264">
        <f t="shared" si="0"/>
        <v>-37.787999999999982</v>
      </c>
      <c r="H52" s="327">
        <v>947.5</v>
      </c>
      <c r="I52" s="230">
        <v>954.1</v>
      </c>
      <c r="J52" s="308">
        <f t="shared" si="8"/>
        <v>100.69656992084433</v>
      </c>
      <c r="K52" s="131">
        <v>1058</v>
      </c>
      <c r="L52" s="88">
        <f t="shared" si="9"/>
        <v>-103.89999999999998</v>
      </c>
      <c r="M52" s="95">
        <f t="shared" si="10"/>
        <v>39.655029093931837</v>
      </c>
      <c r="N52" s="77">
        <f t="shared" si="11"/>
        <v>38.004511688722218</v>
      </c>
      <c r="O52" s="142">
        <f t="shared" si="7"/>
        <v>1.6505174052096194</v>
      </c>
      <c r="P52" s="117"/>
      <c r="Q52" s="3" t="s">
        <v>160</v>
      </c>
    </row>
    <row r="53" spans="1:17" s="13" customFormat="1" ht="15.75" x14ac:dyDescent="0.25">
      <c r="A53" s="101">
        <f t="shared" si="5"/>
        <v>2993.3008999999997</v>
      </c>
      <c r="B53" s="208" t="s">
        <v>31</v>
      </c>
      <c r="C53" s="209">
        <v>3014.4636</v>
      </c>
      <c r="D53" s="196">
        <f>SUM(D54:D67)</f>
        <v>2993.3008999999997</v>
      </c>
      <c r="E53" s="237">
        <f t="shared" si="6"/>
        <v>99.29796133547606</v>
      </c>
      <c r="F53" s="132">
        <f>SUM(F54:F67)</f>
        <v>2665.4079999999999</v>
      </c>
      <c r="G53" s="153">
        <f t="shared" si="0"/>
        <v>327.89289999999983</v>
      </c>
      <c r="H53" s="328">
        <v>5561.2199999999993</v>
      </c>
      <c r="I53" s="237">
        <f>SUM(I54:I67)</f>
        <v>8475.848</v>
      </c>
      <c r="J53" s="351">
        <f t="shared" si="8"/>
        <v>152.40986689970907</v>
      </c>
      <c r="K53" s="229">
        <f>SUM(K54:K67)</f>
        <v>4242.7460000000001</v>
      </c>
      <c r="L53" s="162">
        <f t="shared" si="9"/>
        <v>4233.1019999999999</v>
      </c>
      <c r="M53" s="94">
        <f t="shared" si="10"/>
        <v>28.316057366634944</v>
      </c>
      <c r="N53" s="78">
        <f t="shared" si="11"/>
        <v>15.91781070665354</v>
      </c>
      <c r="O53" s="143">
        <f t="shared" si="7"/>
        <v>12.398246659981403</v>
      </c>
      <c r="P53" s="158"/>
      <c r="Q53" s="112" t="s">
        <v>160</v>
      </c>
    </row>
    <row r="54" spans="1:17" s="17" customFormat="1" ht="15.75" x14ac:dyDescent="0.2">
      <c r="A54" s="101">
        <f t="shared" si="5"/>
        <v>476.66500000000002</v>
      </c>
      <c r="B54" s="210" t="s">
        <v>91</v>
      </c>
      <c r="C54" s="206">
        <v>476.66520000000003</v>
      </c>
      <c r="D54" s="195">
        <v>476.66500000000002</v>
      </c>
      <c r="E54" s="230">
        <f t="shared" si="6"/>
        <v>99.999958041828947</v>
      </c>
      <c r="F54" s="230">
        <v>349.57100000000003</v>
      </c>
      <c r="G54" s="265">
        <f t="shared" si="0"/>
        <v>127.09399999999999</v>
      </c>
      <c r="H54" s="329">
        <v>889.2</v>
      </c>
      <c r="I54" s="230">
        <v>1521.385</v>
      </c>
      <c r="J54" s="308">
        <f t="shared" si="8"/>
        <v>171.09592892487629</v>
      </c>
      <c r="K54" s="131">
        <v>526.70000000000005</v>
      </c>
      <c r="L54" s="89">
        <f t="shared" si="9"/>
        <v>994.68499999999995</v>
      </c>
      <c r="M54" s="97">
        <f t="shared" si="10"/>
        <v>31.917279431046957</v>
      </c>
      <c r="N54" s="79">
        <f t="shared" si="11"/>
        <v>15.067039313901898</v>
      </c>
      <c r="O54" s="144">
        <f t="shared" si="7"/>
        <v>16.850240117145059</v>
      </c>
      <c r="P54" s="117"/>
      <c r="Q54" s="3" t="s">
        <v>160</v>
      </c>
    </row>
    <row r="55" spans="1:17" s="1" customFormat="1" ht="15.75" x14ac:dyDescent="0.2">
      <c r="A55" s="101">
        <f t="shared" si="5"/>
        <v>36.902999999999999</v>
      </c>
      <c r="B55" s="210" t="s">
        <v>92</v>
      </c>
      <c r="C55" s="206">
        <v>37.892000000000003</v>
      </c>
      <c r="D55" s="195">
        <v>36.902999999999999</v>
      </c>
      <c r="E55" s="230">
        <f t="shared" si="6"/>
        <v>97.389950385305596</v>
      </c>
      <c r="F55" s="230">
        <v>34.411000000000001</v>
      </c>
      <c r="G55" s="83">
        <f t="shared" si="0"/>
        <v>2.4919999999999973</v>
      </c>
      <c r="H55" s="329">
        <v>69</v>
      </c>
      <c r="I55" s="230">
        <v>116.735</v>
      </c>
      <c r="J55" s="308">
        <f t="shared" si="8"/>
        <v>169.18115942028987</v>
      </c>
      <c r="K55" s="131">
        <v>56.006</v>
      </c>
      <c r="L55" s="90">
        <f t="shared" si="9"/>
        <v>60.728999999999999</v>
      </c>
      <c r="M55" s="97">
        <f t="shared" si="10"/>
        <v>31.632929572121512</v>
      </c>
      <c r="N55" s="75">
        <f t="shared" si="11"/>
        <v>16.275609543459939</v>
      </c>
      <c r="O55" s="141">
        <f t="shared" si="7"/>
        <v>15.357320028661572</v>
      </c>
      <c r="P55" s="117"/>
      <c r="Q55" s="3" t="s">
        <v>160</v>
      </c>
    </row>
    <row r="56" spans="1:17" s="1" customFormat="1" ht="15.75" x14ac:dyDescent="0.2">
      <c r="A56" s="101">
        <f t="shared" si="5"/>
        <v>129.036</v>
      </c>
      <c r="B56" s="210" t="s">
        <v>93</v>
      </c>
      <c r="C56" s="206">
        <v>129.4709</v>
      </c>
      <c r="D56" s="195">
        <v>129.036</v>
      </c>
      <c r="E56" s="230">
        <f t="shared" si="6"/>
        <v>99.664094402680448</v>
      </c>
      <c r="F56" s="230">
        <v>146.76</v>
      </c>
      <c r="G56" s="83">
        <f t="shared" si="0"/>
        <v>-17.72399999999999</v>
      </c>
      <c r="H56" s="329">
        <v>281</v>
      </c>
      <c r="I56" s="230">
        <v>427.505</v>
      </c>
      <c r="J56" s="308">
        <f t="shared" si="8"/>
        <v>152.13701067615659</v>
      </c>
      <c r="K56" s="131">
        <v>301.36700000000002</v>
      </c>
      <c r="L56" s="90">
        <f t="shared" si="9"/>
        <v>126.13799999999998</v>
      </c>
      <c r="M56" s="97">
        <f t="shared" si="10"/>
        <v>33.130676710375397</v>
      </c>
      <c r="N56" s="75">
        <f t="shared" si="11"/>
        <v>20.534682474788774</v>
      </c>
      <c r="O56" s="141">
        <f t="shared" si="7"/>
        <v>12.595994235586623</v>
      </c>
      <c r="P56" s="117"/>
      <c r="Q56" s="3" t="s">
        <v>160</v>
      </c>
    </row>
    <row r="57" spans="1:17" s="1" customFormat="1" ht="15.75" x14ac:dyDescent="0.2">
      <c r="A57" s="101">
        <f t="shared" si="5"/>
        <v>447</v>
      </c>
      <c r="B57" s="210" t="s">
        <v>94</v>
      </c>
      <c r="C57" s="206">
        <v>450.84437000000003</v>
      </c>
      <c r="D57" s="195">
        <v>447</v>
      </c>
      <c r="E57" s="230">
        <f t="shared" si="6"/>
        <v>99.147295551234222</v>
      </c>
      <c r="F57" s="230">
        <v>471.822</v>
      </c>
      <c r="G57" s="83">
        <f t="shared" si="0"/>
        <v>-24.822000000000003</v>
      </c>
      <c r="H57" s="329">
        <v>1235</v>
      </c>
      <c r="I57" s="230">
        <v>1695.7</v>
      </c>
      <c r="J57" s="308">
        <f t="shared" si="8"/>
        <v>137.30364372469637</v>
      </c>
      <c r="K57" s="131">
        <v>766.43299999999999</v>
      </c>
      <c r="L57" s="90">
        <f t="shared" si="9"/>
        <v>929.26700000000005</v>
      </c>
      <c r="M57" s="97">
        <f t="shared" si="10"/>
        <v>37.935123042505595</v>
      </c>
      <c r="N57" s="75">
        <f t="shared" si="11"/>
        <v>16.244113246097044</v>
      </c>
      <c r="O57" s="141">
        <f t="shared" si="7"/>
        <v>21.691009796408551</v>
      </c>
      <c r="P57" s="117"/>
      <c r="Q57" s="3" t="s">
        <v>160</v>
      </c>
    </row>
    <row r="58" spans="1:17" s="1" customFormat="1" ht="15.75" x14ac:dyDescent="0.2">
      <c r="A58" s="101">
        <f t="shared" si="5"/>
        <v>129.68799999999999</v>
      </c>
      <c r="B58" s="210" t="s">
        <v>57</v>
      </c>
      <c r="C58" s="206">
        <v>132.90323000000001</v>
      </c>
      <c r="D58" s="195">
        <v>129.68799999999999</v>
      </c>
      <c r="E58" s="230">
        <f t="shared" si="6"/>
        <v>97.580773620024118</v>
      </c>
      <c r="F58" s="230">
        <v>115.485</v>
      </c>
      <c r="G58" s="83">
        <f t="shared" si="0"/>
        <v>14.202999999999989</v>
      </c>
      <c r="H58" s="329">
        <v>237.9</v>
      </c>
      <c r="I58" s="230">
        <v>358.07900000000001</v>
      </c>
      <c r="J58" s="308">
        <f t="shared" si="8"/>
        <v>150.51660361496425</v>
      </c>
      <c r="K58" s="131">
        <v>183.45099999999999</v>
      </c>
      <c r="L58" s="83">
        <f t="shared" si="9"/>
        <v>174.62800000000001</v>
      </c>
      <c r="M58" s="97">
        <f t="shared" si="10"/>
        <v>27.610804392079451</v>
      </c>
      <c r="N58" s="75">
        <f t="shared" si="11"/>
        <v>15.88526648482487</v>
      </c>
      <c r="O58" s="141">
        <f t="shared" si="7"/>
        <v>11.725537907254582</v>
      </c>
      <c r="P58" s="117"/>
      <c r="Q58" s="3" t="s">
        <v>160</v>
      </c>
    </row>
    <row r="59" spans="1:17" s="1" customFormat="1" ht="15.75" x14ac:dyDescent="0.2">
      <c r="A59" s="101">
        <f t="shared" si="5"/>
        <v>91.736000000000004</v>
      </c>
      <c r="B59" s="210" t="s">
        <v>32</v>
      </c>
      <c r="C59" s="206">
        <v>94.047939999999997</v>
      </c>
      <c r="D59" s="195">
        <v>91.736000000000004</v>
      </c>
      <c r="E59" s="230">
        <f t="shared" si="6"/>
        <v>97.541743072735045</v>
      </c>
      <c r="F59" s="230">
        <v>93.51</v>
      </c>
      <c r="G59" s="83">
        <f t="shared" si="0"/>
        <v>-1.7740000000000009</v>
      </c>
      <c r="H59" s="314">
        <v>250</v>
      </c>
      <c r="I59" s="230">
        <v>299.56</v>
      </c>
      <c r="J59" s="308">
        <f t="shared" si="8"/>
        <v>119.824</v>
      </c>
      <c r="K59" s="131">
        <v>179.595</v>
      </c>
      <c r="L59" s="83">
        <f t="shared" si="9"/>
        <v>119.965</v>
      </c>
      <c r="M59" s="97">
        <f t="shared" si="10"/>
        <v>32.654573994942005</v>
      </c>
      <c r="N59" s="75">
        <f t="shared" si="11"/>
        <v>19.205967276227142</v>
      </c>
      <c r="O59" s="141">
        <f t="shared" si="7"/>
        <v>13.448606718714863</v>
      </c>
      <c r="P59" s="117"/>
      <c r="Q59" s="3" t="s">
        <v>160</v>
      </c>
    </row>
    <row r="60" spans="1:17" s="1" customFormat="1" ht="15.75" x14ac:dyDescent="0.2">
      <c r="A60" s="101">
        <f t="shared" si="5"/>
        <v>64.495000000000005</v>
      </c>
      <c r="B60" s="210" t="s">
        <v>60</v>
      </c>
      <c r="C60" s="206">
        <v>64.494600000000005</v>
      </c>
      <c r="D60" s="195">
        <v>64.495000000000005</v>
      </c>
      <c r="E60" s="230">
        <f t="shared" si="6"/>
        <v>100.00062020696305</v>
      </c>
      <c r="F60" s="230">
        <v>57.115000000000002</v>
      </c>
      <c r="G60" s="83">
        <f t="shared" si="0"/>
        <v>7.3800000000000026</v>
      </c>
      <c r="H60" s="308">
        <v>84.3</v>
      </c>
      <c r="I60" s="230">
        <v>141.02699999999999</v>
      </c>
      <c r="J60" s="308">
        <f t="shared" si="8"/>
        <v>167.29181494661921</v>
      </c>
      <c r="K60" s="131">
        <v>85.56</v>
      </c>
      <c r="L60" s="83">
        <f t="shared" si="9"/>
        <v>55.466999999999985</v>
      </c>
      <c r="M60" s="97">
        <f t="shared" si="10"/>
        <v>21.866346228389794</v>
      </c>
      <c r="N60" s="75">
        <f t="shared" si="11"/>
        <v>14.980302897662609</v>
      </c>
      <c r="O60" s="141">
        <f t="shared" si="7"/>
        <v>6.8860433307271851</v>
      </c>
      <c r="P60" s="117"/>
      <c r="Q60" s="3" t="s">
        <v>160</v>
      </c>
    </row>
    <row r="61" spans="1:17" s="1" customFormat="1" ht="15.75" x14ac:dyDescent="0.2">
      <c r="A61" s="101">
        <f t="shared" si="5"/>
        <v>106.045</v>
      </c>
      <c r="B61" s="210" t="s">
        <v>33</v>
      </c>
      <c r="C61" s="206">
        <v>108.0557</v>
      </c>
      <c r="D61" s="195">
        <v>106.045</v>
      </c>
      <c r="E61" s="230">
        <f t="shared" si="6"/>
        <v>98.139200430888877</v>
      </c>
      <c r="F61" s="230">
        <v>98.9</v>
      </c>
      <c r="G61" s="83">
        <f t="shared" si="0"/>
        <v>7.144999999999996</v>
      </c>
      <c r="H61" s="308">
        <v>205</v>
      </c>
      <c r="I61" s="230">
        <v>296.70499999999998</v>
      </c>
      <c r="J61" s="308">
        <f t="shared" si="8"/>
        <v>144.7341463414634</v>
      </c>
      <c r="K61" s="131">
        <v>206.63</v>
      </c>
      <c r="L61" s="83">
        <f t="shared" si="9"/>
        <v>90.074999999999989</v>
      </c>
      <c r="M61" s="97">
        <f t="shared" si="10"/>
        <v>27.979159790654911</v>
      </c>
      <c r="N61" s="75">
        <f t="shared" si="11"/>
        <v>20.892821031344791</v>
      </c>
      <c r="O61" s="141">
        <f t="shared" si="7"/>
        <v>7.0863387593101201</v>
      </c>
      <c r="P61" s="117"/>
      <c r="Q61" s="3" t="s">
        <v>160</v>
      </c>
    </row>
    <row r="62" spans="1:17" s="1" customFormat="1" ht="15.75" x14ac:dyDescent="0.2">
      <c r="A62" s="101">
        <f t="shared" si="5"/>
        <v>149.90600000000001</v>
      </c>
      <c r="B62" s="210" t="s">
        <v>95</v>
      </c>
      <c r="C62" s="206">
        <v>151.56434999999999</v>
      </c>
      <c r="D62" s="195">
        <v>149.90600000000001</v>
      </c>
      <c r="E62" s="230">
        <f t="shared" si="6"/>
        <v>98.905844283302784</v>
      </c>
      <c r="F62" s="230">
        <v>135.6</v>
      </c>
      <c r="G62" s="83">
        <f t="shared" si="0"/>
        <v>14.306000000000012</v>
      </c>
      <c r="H62" s="308">
        <v>308.60000000000002</v>
      </c>
      <c r="I62" s="230">
        <v>440.73700000000002</v>
      </c>
      <c r="J62" s="308">
        <f t="shared" si="8"/>
        <v>142.81821127673365</v>
      </c>
      <c r="K62" s="131">
        <v>288</v>
      </c>
      <c r="L62" s="83">
        <f t="shared" si="9"/>
        <v>152.73700000000002</v>
      </c>
      <c r="M62" s="97">
        <f t="shared" si="10"/>
        <v>29.400891225167772</v>
      </c>
      <c r="N62" s="75">
        <f t="shared" si="11"/>
        <v>21.238938053097346</v>
      </c>
      <c r="O62" s="141">
        <f t="shared" si="7"/>
        <v>8.1619531720704259</v>
      </c>
      <c r="P62" s="117"/>
      <c r="Q62" s="3" t="s">
        <v>160</v>
      </c>
    </row>
    <row r="63" spans="1:17" s="1" customFormat="1" ht="15.75" x14ac:dyDescent="0.2">
      <c r="A63" s="101">
        <f t="shared" si="5"/>
        <v>525.20000000000005</v>
      </c>
      <c r="B63" s="210" t="s">
        <v>34</v>
      </c>
      <c r="C63" s="206">
        <v>528.10699999999997</v>
      </c>
      <c r="D63" s="195">
        <v>525.20000000000005</v>
      </c>
      <c r="E63" s="230">
        <f t="shared" si="6"/>
        <v>99.449543369052122</v>
      </c>
      <c r="F63" s="230">
        <v>344.1</v>
      </c>
      <c r="G63" s="83">
        <f t="shared" si="0"/>
        <v>181.10000000000002</v>
      </c>
      <c r="H63" s="308">
        <v>599.9</v>
      </c>
      <c r="I63" s="230">
        <v>939.3</v>
      </c>
      <c r="J63" s="308">
        <f t="shared" si="8"/>
        <v>156.57609601600265</v>
      </c>
      <c r="K63" s="131">
        <v>211.4</v>
      </c>
      <c r="L63" s="83">
        <f t="shared" si="9"/>
        <v>727.9</v>
      </c>
      <c r="M63" s="97">
        <f t="shared" si="10"/>
        <v>17.884615384615383</v>
      </c>
      <c r="N63" s="75">
        <f t="shared" si="11"/>
        <v>6.1435629177564657</v>
      </c>
      <c r="O63" s="141">
        <f t="shared" si="7"/>
        <v>11.741052466858918</v>
      </c>
      <c r="P63" s="117"/>
      <c r="Q63" s="3" t="s">
        <v>160</v>
      </c>
    </row>
    <row r="64" spans="1:17" s="1" customFormat="1" ht="15.75" x14ac:dyDescent="0.2">
      <c r="A64" s="101">
        <f t="shared" si="5"/>
        <v>123.3</v>
      </c>
      <c r="B64" s="210" t="s">
        <v>35</v>
      </c>
      <c r="C64" s="206">
        <v>123.7516</v>
      </c>
      <c r="D64" s="195">
        <v>123.3</v>
      </c>
      <c r="E64" s="230">
        <f t="shared" si="6"/>
        <v>99.63507542528744</v>
      </c>
      <c r="F64" s="230">
        <v>123</v>
      </c>
      <c r="G64" s="84">
        <f t="shared" si="0"/>
        <v>0.29999999999999716</v>
      </c>
      <c r="H64" s="309">
        <v>306</v>
      </c>
      <c r="I64" s="230">
        <v>424.7</v>
      </c>
      <c r="J64" s="308">
        <f t="shared" si="8"/>
        <v>138.79084967320262</v>
      </c>
      <c r="K64" s="131">
        <v>348.2</v>
      </c>
      <c r="L64" s="84">
        <f t="shared" si="9"/>
        <v>76.5</v>
      </c>
      <c r="M64" s="97">
        <f t="shared" si="10"/>
        <v>34.444444444444443</v>
      </c>
      <c r="N64" s="75">
        <f t="shared" si="11"/>
        <v>28.30894308943089</v>
      </c>
      <c r="O64" s="141">
        <f t="shared" si="7"/>
        <v>6.1355013550135524</v>
      </c>
      <c r="P64" s="117"/>
      <c r="Q64" s="3" t="s">
        <v>160</v>
      </c>
    </row>
    <row r="65" spans="1:17" s="1" customFormat="1" ht="15.75" x14ac:dyDescent="0.2">
      <c r="A65" s="101">
        <f t="shared" si="5"/>
        <v>289.60000000000002</v>
      </c>
      <c r="B65" s="205" t="s">
        <v>36</v>
      </c>
      <c r="C65" s="206">
        <v>292.27213999999998</v>
      </c>
      <c r="D65" s="195">
        <v>289.60000000000002</v>
      </c>
      <c r="E65" s="230">
        <f t="shared" si="6"/>
        <v>99.085735643499945</v>
      </c>
      <c r="F65" s="230">
        <v>265.89999999999998</v>
      </c>
      <c r="G65" s="83">
        <f t="shared" si="0"/>
        <v>23.700000000000045</v>
      </c>
      <c r="H65" s="308">
        <v>500</v>
      </c>
      <c r="I65" s="230">
        <v>732.1</v>
      </c>
      <c r="J65" s="308">
        <f t="shared" si="8"/>
        <v>146.41999999999999</v>
      </c>
      <c r="K65" s="131">
        <v>410.3</v>
      </c>
      <c r="L65" s="83">
        <f t="shared" si="9"/>
        <v>321.8</v>
      </c>
      <c r="M65" s="95">
        <f t="shared" si="10"/>
        <v>25.279696132596683</v>
      </c>
      <c r="N65" s="75">
        <f t="shared" si="11"/>
        <v>15.430613012410683</v>
      </c>
      <c r="O65" s="141">
        <f t="shared" si="7"/>
        <v>9.8490831201860001</v>
      </c>
      <c r="P65" s="117"/>
      <c r="Q65" s="3" t="s">
        <v>160</v>
      </c>
    </row>
    <row r="66" spans="1:17" s="1" customFormat="1" ht="15.75" x14ac:dyDescent="0.2">
      <c r="A66" s="101">
        <f t="shared" si="5"/>
        <v>267.52600000000001</v>
      </c>
      <c r="B66" s="210" t="s">
        <v>37</v>
      </c>
      <c r="C66" s="206">
        <v>268.19367</v>
      </c>
      <c r="D66" s="195">
        <v>267.52600000000001</v>
      </c>
      <c r="E66" s="230">
        <f t="shared" si="6"/>
        <v>99.751049307017581</v>
      </c>
      <c r="F66" s="230">
        <v>276.98399999999998</v>
      </c>
      <c r="G66" s="83">
        <f t="shared" si="0"/>
        <v>-9.45799999999997</v>
      </c>
      <c r="H66" s="308">
        <v>334.8</v>
      </c>
      <c r="I66" s="230">
        <v>525.54</v>
      </c>
      <c r="J66" s="308">
        <f t="shared" si="8"/>
        <v>156.97132616487451</v>
      </c>
      <c r="K66" s="131">
        <v>381.76</v>
      </c>
      <c r="L66" s="83">
        <f t="shared" si="9"/>
        <v>143.77999999999997</v>
      </c>
      <c r="M66" s="95">
        <f t="shared" si="10"/>
        <v>19.644445773494908</v>
      </c>
      <c r="N66" s="75">
        <f t="shared" si="11"/>
        <v>13.782745573751553</v>
      </c>
      <c r="O66" s="141">
        <f t="shared" si="7"/>
        <v>5.8617001997433551</v>
      </c>
      <c r="P66" s="117"/>
      <c r="Q66" s="3" t="s">
        <v>160</v>
      </c>
    </row>
    <row r="67" spans="1:17" s="1" customFormat="1" ht="15.75" x14ac:dyDescent="0.2">
      <c r="A67" s="101">
        <f t="shared" si="5"/>
        <v>156.20089999999999</v>
      </c>
      <c r="B67" s="210" t="s">
        <v>38</v>
      </c>
      <c r="C67" s="206">
        <v>156.20089999999999</v>
      </c>
      <c r="D67" s="195">
        <v>156.20089999999999</v>
      </c>
      <c r="E67" s="230">
        <f t="shared" si="6"/>
        <v>100</v>
      </c>
      <c r="F67" s="230">
        <v>152.25</v>
      </c>
      <c r="G67" s="83">
        <f t="shared" si="0"/>
        <v>3.9508999999999901</v>
      </c>
      <c r="H67" s="308">
        <v>260.52</v>
      </c>
      <c r="I67" s="230">
        <v>556.77499999999998</v>
      </c>
      <c r="J67" s="308">
        <f t="shared" si="8"/>
        <v>213.71679717488101</v>
      </c>
      <c r="K67" s="131">
        <v>297.34399999999999</v>
      </c>
      <c r="L67" s="83">
        <f t="shared" si="9"/>
        <v>259.43099999999998</v>
      </c>
      <c r="M67" s="95">
        <f t="shared" si="10"/>
        <v>35.644801022273242</v>
      </c>
      <c r="N67" s="75">
        <f t="shared" si="11"/>
        <v>19.529983579638753</v>
      </c>
      <c r="O67" s="141">
        <f t="shared" si="7"/>
        <v>16.114817442634489</v>
      </c>
      <c r="P67" s="117"/>
      <c r="Q67" s="3" t="s">
        <v>160</v>
      </c>
    </row>
    <row r="68" spans="1:17" s="13" customFormat="1" ht="15.75" x14ac:dyDescent="0.25">
      <c r="A68" s="101">
        <f t="shared" si="5"/>
        <v>735.01499999999999</v>
      </c>
      <c r="B68" s="211" t="s">
        <v>138</v>
      </c>
      <c r="C68" s="209">
        <v>746.82330999999999</v>
      </c>
      <c r="D68" s="196">
        <f>SUM(D69:D74)</f>
        <v>735.01499999999999</v>
      </c>
      <c r="E68" s="237">
        <f t="shared" si="6"/>
        <v>98.418861618017786</v>
      </c>
      <c r="F68" s="229">
        <f>SUM(F69:F74)</f>
        <v>690.01699999999994</v>
      </c>
      <c r="G68" s="104">
        <f t="shared" si="0"/>
        <v>44.998000000000047</v>
      </c>
      <c r="H68" s="315">
        <v>1270.3999999999999</v>
      </c>
      <c r="I68" s="319">
        <f>SUM(I69:I74)</f>
        <v>1695.1419999999998</v>
      </c>
      <c r="J68" s="351">
        <f t="shared" si="8"/>
        <v>133.43372166246851</v>
      </c>
      <c r="K68" s="229">
        <f>SUM(K69:K74)</f>
        <v>907.96899999999994</v>
      </c>
      <c r="L68" s="104">
        <f t="shared" si="9"/>
        <v>787.17299999999989</v>
      </c>
      <c r="M68" s="102">
        <f t="shared" si="10"/>
        <v>23.06268579552798</v>
      </c>
      <c r="N68" s="103">
        <f t="shared" si="11"/>
        <v>13.158646815948014</v>
      </c>
      <c r="O68" s="127">
        <f t="shared" si="7"/>
        <v>9.9040389795799655</v>
      </c>
      <c r="P68" s="158"/>
      <c r="Q68" s="112" t="s">
        <v>160</v>
      </c>
    </row>
    <row r="69" spans="1:17" s="1" customFormat="1" ht="15.75" x14ac:dyDescent="0.2">
      <c r="A69" s="101">
        <f t="shared" si="5"/>
        <v>128.399</v>
      </c>
      <c r="B69" s="210" t="s">
        <v>96</v>
      </c>
      <c r="C69" s="206">
        <v>128.39919</v>
      </c>
      <c r="D69" s="195">
        <v>128.399</v>
      </c>
      <c r="E69" s="230">
        <f t="shared" si="6"/>
        <v>99.999852023988623</v>
      </c>
      <c r="F69" s="230">
        <v>115.88200000000001</v>
      </c>
      <c r="G69" s="83">
        <f t="shared" ref="G69:G101" si="12">IFERROR(D69-F69,"")</f>
        <v>12.516999999999996</v>
      </c>
      <c r="H69" s="308">
        <v>190.2</v>
      </c>
      <c r="I69" s="230">
        <v>330</v>
      </c>
      <c r="J69" s="308">
        <f t="shared" ref="J69:J100" si="13">IFERROR(I69/H69*100,"")</f>
        <v>173.50157728706625</v>
      </c>
      <c r="K69" s="131">
        <v>128.80000000000001</v>
      </c>
      <c r="L69" s="83">
        <f t="shared" ref="L69:L100" si="14">IFERROR(I69-K69,"")</f>
        <v>201.2</v>
      </c>
      <c r="M69" s="97">
        <f t="shared" ref="M69:M101" si="15">IFERROR(IF(D69&gt;0,I69/D69*10,""),"")</f>
        <v>25.701134744040065</v>
      </c>
      <c r="N69" s="75">
        <f t="shared" ref="N69:N101" si="16">IFERROR(IF(F69&gt;0,K69/F69*10,""),"")</f>
        <v>11.114754664227405</v>
      </c>
      <c r="O69" s="141">
        <f t="shared" si="7"/>
        <v>14.58638007981266</v>
      </c>
      <c r="P69" s="117"/>
      <c r="Q69" s="3" t="s">
        <v>160</v>
      </c>
    </row>
    <row r="70" spans="1:17" s="1" customFormat="1" ht="15.75" x14ac:dyDescent="0.2">
      <c r="A70" s="101">
        <f t="shared" ref="A70:A101" si="17">IF(OR(D70="",D70=0),"x",D70)</f>
        <v>140.11600000000001</v>
      </c>
      <c r="B70" s="212" t="s">
        <v>39</v>
      </c>
      <c r="C70" s="206">
        <v>150.69479999999999</v>
      </c>
      <c r="D70" s="195">
        <v>140.11600000000001</v>
      </c>
      <c r="E70" s="230">
        <f t="shared" ref="E70:E101" si="18">IFERROR(D70/C70*100,0)</f>
        <v>92.979983383633694</v>
      </c>
      <c r="F70" s="230">
        <v>122.405</v>
      </c>
      <c r="G70" s="83">
        <f t="shared" si="12"/>
        <v>17.711000000000013</v>
      </c>
      <c r="H70" s="308">
        <v>293.89999999999998</v>
      </c>
      <c r="I70" s="230">
        <v>402.34199999999998</v>
      </c>
      <c r="J70" s="308">
        <f t="shared" si="13"/>
        <v>136.89758421231713</v>
      </c>
      <c r="K70" s="131">
        <v>245.773</v>
      </c>
      <c r="L70" s="83">
        <f t="shared" si="14"/>
        <v>156.56899999999999</v>
      </c>
      <c r="M70" s="97">
        <f t="shared" si="15"/>
        <v>28.714921921836186</v>
      </c>
      <c r="N70" s="75">
        <f t="shared" si="16"/>
        <v>20.078673256811403</v>
      </c>
      <c r="O70" s="141">
        <f t="shared" ref="O70:O101" si="19">IFERROR(M70-N70,0)</f>
        <v>8.6362486650247838</v>
      </c>
      <c r="P70" s="117"/>
      <c r="Q70" s="3" t="s">
        <v>160</v>
      </c>
    </row>
    <row r="71" spans="1:17" s="1" customFormat="1" ht="15.75" x14ac:dyDescent="0.2">
      <c r="A71" s="101">
        <f t="shared" si="17"/>
        <v>136</v>
      </c>
      <c r="B71" s="210" t="s">
        <v>40</v>
      </c>
      <c r="C71" s="206">
        <v>135.98050000000001</v>
      </c>
      <c r="D71" s="195">
        <v>136</v>
      </c>
      <c r="E71" s="230">
        <f t="shared" si="18"/>
        <v>100.01434029143886</v>
      </c>
      <c r="F71" s="230">
        <v>129.97399999999999</v>
      </c>
      <c r="G71" s="83">
        <f t="shared" si="12"/>
        <v>6.0260000000000105</v>
      </c>
      <c r="H71" s="308">
        <v>284</v>
      </c>
      <c r="I71" s="230">
        <v>394.4</v>
      </c>
      <c r="J71" s="308">
        <f t="shared" si="13"/>
        <v>138.87323943661971</v>
      </c>
      <c r="K71" s="131">
        <v>254.46700000000001</v>
      </c>
      <c r="L71" s="83">
        <f t="shared" si="14"/>
        <v>139.93299999999996</v>
      </c>
      <c r="M71" s="97">
        <f t="shared" si="15"/>
        <v>29</v>
      </c>
      <c r="N71" s="75">
        <f t="shared" si="16"/>
        <v>19.578300275439705</v>
      </c>
      <c r="O71" s="141">
        <f t="shared" si="19"/>
        <v>9.4216997245602947</v>
      </c>
      <c r="P71" s="117"/>
      <c r="Q71" s="3" t="s">
        <v>160</v>
      </c>
    </row>
    <row r="72" spans="1:17" s="1" customFormat="1" ht="15.75" hidden="1" x14ac:dyDescent="0.2">
      <c r="A72" s="101" t="str">
        <f t="shared" si="17"/>
        <v>x</v>
      </c>
      <c r="B72" s="210" t="s">
        <v>136</v>
      </c>
      <c r="C72" s="206">
        <v>135.98050000000001</v>
      </c>
      <c r="D72" s="195" t="s">
        <v>136</v>
      </c>
      <c r="E72" s="230">
        <f t="shared" si="18"/>
        <v>0</v>
      </c>
      <c r="F72" s="230" t="s">
        <v>136</v>
      </c>
      <c r="G72" s="83" t="str">
        <f t="shared" si="12"/>
        <v/>
      </c>
      <c r="H72" s="308">
        <v>0</v>
      </c>
      <c r="I72" s="230" t="s">
        <v>136</v>
      </c>
      <c r="J72" s="308" t="str">
        <f t="shared" si="13"/>
        <v/>
      </c>
      <c r="K72" s="131" t="s">
        <v>136</v>
      </c>
      <c r="L72" s="83" t="str">
        <f t="shared" si="14"/>
        <v/>
      </c>
      <c r="M72" s="97" t="str">
        <f t="shared" si="15"/>
        <v/>
      </c>
      <c r="N72" s="75" t="str">
        <f t="shared" si="16"/>
        <v/>
      </c>
      <c r="O72" s="141">
        <f t="shared" si="19"/>
        <v>0</v>
      </c>
      <c r="P72" s="117"/>
      <c r="Q72" s="3" t="s">
        <v>160</v>
      </c>
    </row>
    <row r="73" spans="1:17" s="1" customFormat="1" ht="15.75" hidden="1" x14ac:dyDescent="0.2">
      <c r="A73" s="101" t="str">
        <f t="shared" si="17"/>
        <v>x</v>
      </c>
      <c r="B73" s="210" t="s">
        <v>136</v>
      </c>
      <c r="C73" s="206"/>
      <c r="D73" s="195" t="s">
        <v>136</v>
      </c>
      <c r="E73" s="230">
        <f t="shared" si="18"/>
        <v>0</v>
      </c>
      <c r="F73" s="230" t="s">
        <v>136</v>
      </c>
      <c r="G73" s="83" t="str">
        <f t="shared" si="12"/>
        <v/>
      </c>
      <c r="H73" s="308">
        <v>0</v>
      </c>
      <c r="I73" s="230" t="s">
        <v>136</v>
      </c>
      <c r="J73" s="308" t="str">
        <f t="shared" si="13"/>
        <v/>
      </c>
      <c r="K73" s="131" t="s">
        <v>136</v>
      </c>
      <c r="L73" s="83" t="str">
        <f t="shared" si="14"/>
        <v/>
      </c>
      <c r="M73" s="97" t="str">
        <f t="shared" si="15"/>
        <v/>
      </c>
      <c r="N73" s="75" t="str">
        <f t="shared" si="16"/>
        <v/>
      </c>
      <c r="O73" s="141">
        <f t="shared" si="19"/>
        <v>0</v>
      </c>
      <c r="P73" s="117"/>
      <c r="Q73" s="3" t="s">
        <v>160</v>
      </c>
    </row>
    <row r="74" spans="1:17" s="1" customFormat="1" ht="15.75" x14ac:dyDescent="0.2">
      <c r="A74" s="101">
        <f t="shared" si="17"/>
        <v>330.5</v>
      </c>
      <c r="B74" s="210" t="s">
        <v>41</v>
      </c>
      <c r="C74" s="206">
        <v>331.74882000000002</v>
      </c>
      <c r="D74" s="195">
        <v>330.5</v>
      </c>
      <c r="E74" s="230">
        <f t="shared" si="18"/>
        <v>99.62356459926518</v>
      </c>
      <c r="F74" s="230">
        <v>321.75599999999997</v>
      </c>
      <c r="G74" s="83">
        <f t="shared" si="12"/>
        <v>8.7440000000000282</v>
      </c>
      <c r="H74" s="308">
        <v>502.3</v>
      </c>
      <c r="I74" s="230">
        <v>568.4</v>
      </c>
      <c r="J74" s="308">
        <f t="shared" si="13"/>
        <v>113.15946645431016</v>
      </c>
      <c r="K74" s="131">
        <v>278.92899999999997</v>
      </c>
      <c r="L74" s="83">
        <f t="shared" si="14"/>
        <v>289.471</v>
      </c>
      <c r="M74" s="97">
        <f t="shared" si="15"/>
        <v>17.198184568835096</v>
      </c>
      <c r="N74" s="75">
        <f t="shared" si="16"/>
        <v>8.6689603301880922</v>
      </c>
      <c r="O74" s="141">
        <f t="shared" si="19"/>
        <v>8.5292242386470036</v>
      </c>
      <c r="P74" s="117"/>
      <c r="Q74" s="3" t="s">
        <v>160</v>
      </c>
    </row>
    <row r="75" spans="1:17" s="13" customFormat="1" ht="15.75" x14ac:dyDescent="0.25">
      <c r="A75" s="101">
        <f t="shared" si="17"/>
        <v>1264.7949999999998</v>
      </c>
      <c r="B75" s="208" t="s">
        <v>42</v>
      </c>
      <c r="C75" s="209">
        <v>1271.8850791</v>
      </c>
      <c r="D75" s="196">
        <f>SUM(D76:D88)</f>
        <v>1264.7949999999998</v>
      </c>
      <c r="E75" s="237">
        <f t="shared" si="18"/>
        <v>99.442553480931068</v>
      </c>
      <c r="F75" s="231">
        <f>SUM(F76:F88)</f>
        <v>1147.3590000000002</v>
      </c>
      <c r="G75" s="98">
        <f t="shared" si="12"/>
        <v>117.43599999999969</v>
      </c>
      <c r="H75" s="236">
        <v>2429.515323666667</v>
      </c>
      <c r="I75" s="237">
        <f>SUM(I76:I88)</f>
        <v>3162.902</v>
      </c>
      <c r="J75" s="351">
        <f t="shared" si="13"/>
        <v>130.18654252513596</v>
      </c>
      <c r="K75" s="229">
        <f>SUM(K76:K88)</f>
        <v>2730.44</v>
      </c>
      <c r="L75" s="82">
        <f t="shared" si="14"/>
        <v>432.46199999999999</v>
      </c>
      <c r="M75" s="71">
        <f t="shared" si="15"/>
        <v>25.007230420740125</v>
      </c>
      <c r="N75" s="73">
        <f t="shared" si="16"/>
        <v>23.797608246416331</v>
      </c>
      <c r="O75" s="98">
        <f t="shared" si="19"/>
        <v>1.209622174323794</v>
      </c>
      <c r="P75" s="158"/>
      <c r="Q75" s="112" t="s">
        <v>160</v>
      </c>
    </row>
    <row r="76" spans="1:17" s="1" customFormat="1" ht="15.75" x14ac:dyDescent="0.2">
      <c r="A76" s="101">
        <f t="shared" si="17"/>
        <v>0.06</v>
      </c>
      <c r="B76" s="210" t="s">
        <v>139</v>
      </c>
      <c r="C76" s="206">
        <v>6.7000000000000004E-2</v>
      </c>
      <c r="D76" s="195">
        <v>0.06</v>
      </c>
      <c r="E76" s="230">
        <f t="shared" si="18"/>
        <v>89.552238805970148</v>
      </c>
      <c r="F76" s="230">
        <v>0.08</v>
      </c>
      <c r="G76" s="84">
        <f t="shared" si="12"/>
        <v>-2.0000000000000004E-2</v>
      </c>
      <c r="H76" s="309">
        <v>0.15</v>
      </c>
      <c r="I76" s="230">
        <v>0.115</v>
      </c>
      <c r="J76" s="308">
        <f t="shared" si="13"/>
        <v>76.666666666666671</v>
      </c>
      <c r="K76" s="131">
        <v>0.104</v>
      </c>
      <c r="L76" s="84">
        <f t="shared" si="14"/>
        <v>1.100000000000001E-2</v>
      </c>
      <c r="M76" s="97">
        <f t="shared" si="15"/>
        <v>19.166666666666668</v>
      </c>
      <c r="N76" s="75">
        <f t="shared" si="16"/>
        <v>12.999999999999998</v>
      </c>
      <c r="O76" s="141">
        <f t="shared" si="19"/>
        <v>6.1666666666666696</v>
      </c>
      <c r="P76" s="117"/>
      <c r="Q76" s="3" t="s">
        <v>160</v>
      </c>
    </row>
    <row r="77" spans="1:17" s="1" customFormat="1" ht="15.75" hidden="1" x14ac:dyDescent="0.2">
      <c r="A77" s="101" t="str">
        <f t="shared" si="17"/>
        <v>x</v>
      </c>
      <c r="B77" s="210" t="s">
        <v>140</v>
      </c>
      <c r="C77" s="206">
        <v>1.6895</v>
      </c>
      <c r="D77" s="195">
        <v>0</v>
      </c>
      <c r="E77" s="230">
        <f t="shared" si="18"/>
        <v>0</v>
      </c>
      <c r="F77" s="230">
        <v>1.9</v>
      </c>
      <c r="G77" s="84">
        <f t="shared" si="12"/>
        <v>-1.9</v>
      </c>
      <c r="H77" s="309">
        <v>0</v>
      </c>
      <c r="I77" s="230">
        <v>0</v>
      </c>
      <c r="J77" s="308" t="str">
        <f t="shared" si="13"/>
        <v/>
      </c>
      <c r="K77" s="131">
        <v>2.4710000000000001</v>
      </c>
      <c r="L77" s="84">
        <f t="shared" si="14"/>
        <v>-2.4710000000000001</v>
      </c>
      <c r="M77" s="97" t="str">
        <f t="shared" si="15"/>
        <v/>
      </c>
      <c r="N77" s="75">
        <f t="shared" si="16"/>
        <v>13.005263157894738</v>
      </c>
      <c r="O77" s="141">
        <f t="shared" si="19"/>
        <v>0</v>
      </c>
      <c r="P77" s="117"/>
      <c r="Q77" s="3" t="s">
        <v>160</v>
      </c>
    </row>
    <row r="78" spans="1:17" s="1" customFormat="1" ht="15.75" x14ac:dyDescent="0.2">
      <c r="A78" s="101">
        <f t="shared" si="17"/>
        <v>4.7789999999999999</v>
      </c>
      <c r="B78" s="210" t="s">
        <v>141</v>
      </c>
      <c r="C78" s="206">
        <v>5.4592999999999998</v>
      </c>
      <c r="D78" s="195">
        <v>4.7789999999999999</v>
      </c>
      <c r="E78" s="230">
        <f t="shared" si="18"/>
        <v>87.538695437143957</v>
      </c>
      <c r="F78" s="230">
        <v>3.9329999999999998</v>
      </c>
      <c r="G78" s="83">
        <f t="shared" si="12"/>
        <v>0.84600000000000009</v>
      </c>
      <c r="H78" s="308">
        <v>7.8</v>
      </c>
      <c r="I78" s="230">
        <v>8.4489999999999998</v>
      </c>
      <c r="J78" s="308">
        <f t="shared" si="13"/>
        <v>108.32051282051283</v>
      </c>
      <c r="K78" s="131">
        <v>8.48</v>
      </c>
      <c r="L78" s="83">
        <f t="shared" si="14"/>
        <v>-3.1000000000000583E-2</v>
      </c>
      <c r="M78" s="97">
        <f t="shared" si="15"/>
        <v>17.679430843272652</v>
      </c>
      <c r="N78" s="75">
        <f t="shared" si="16"/>
        <v>21.561149249936435</v>
      </c>
      <c r="O78" s="141">
        <f t="shared" si="19"/>
        <v>-3.8817184066637829</v>
      </c>
      <c r="P78" s="117"/>
      <c r="Q78" s="3" t="s">
        <v>160</v>
      </c>
    </row>
    <row r="79" spans="1:17" s="1" customFormat="1" ht="15.75" x14ac:dyDescent="0.2">
      <c r="A79" s="101">
        <f t="shared" si="17"/>
        <v>287.87099999999998</v>
      </c>
      <c r="B79" s="210" t="s">
        <v>43</v>
      </c>
      <c r="C79" s="206">
        <v>287.87103999999999</v>
      </c>
      <c r="D79" s="195">
        <v>287.87099999999998</v>
      </c>
      <c r="E79" s="230">
        <f t="shared" si="18"/>
        <v>99.999986104889189</v>
      </c>
      <c r="F79" s="230">
        <v>263.08499999999998</v>
      </c>
      <c r="G79" s="83">
        <f t="shared" si="12"/>
        <v>24.786000000000001</v>
      </c>
      <c r="H79" s="308">
        <v>498.6</v>
      </c>
      <c r="I79" s="230">
        <v>655.6</v>
      </c>
      <c r="J79" s="308">
        <f t="shared" si="13"/>
        <v>131.48816686722824</v>
      </c>
      <c r="K79" s="131">
        <v>592.5</v>
      </c>
      <c r="L79" s="83">
        <f t="shared" si="14"/>
        <v>63.100000000000023</v>
      </c>
      <c r="M79" s="97">
        <f t="shared" si="15"/>
        <v>22.774089783270984</v>
      </c>
      <c r="N79" s="75">
        <f t="shared" si="16"/>
        <v>22.521238383032099</v>
      </c>
      <c r="O79" s="141">
        <f t="shared" si="19"/>
        <v>0.2528514002388853</v>
      </c>
      <c r="P79" s="117"/>
      <c r="Q79" s="3" t="s">
        <v>160</v>
      </c>
    </row>
    <row r="80" spans="1:17" s="1" customFormat="1" ht="15.75" x14ac:dyDescent="0.2">
      <c r="A80" s="101">
        <f t="shared" si="17"/>
        <v>173.78299999999999</v>
      </c>
      <c r="B80" s="210" t="s">
        <v>44</v>
      </c>
      <c r="C80" s="206">
        <v>173.7825</v>
      </c>
      <c r="D80" s="195">
        <v>173.78299999999999</v>
      </c>
      <c r="E80" s="230">
        <f t="shared" si="18"/>
        <v>100.00028771596678</v>
      </c>
      <c r="F80" s="230">
        <v>164.304</v>
      </c>
      <c r="G80" s="83">
        <f t="shared" si="12"/>
        <v>9.478999999999985</v>
      </c>
      <c r="H80" s="308">
        <v>511.40532366666667</v>
      </c>
      <c r="I80" s="230">
        <v>660.84500000000003</v>
      </c>
      <c r="J80" s="308">
        <f t="shared" si="13"/>
        <v>129.22137674709424</v>
      </c>
      <c r="K80" s="131">
        <v>552.72900000000004</v>
      </c>
      <c r="L80" s="83">
        <f t="shared" si="14"/>
        <v>108.11599999999999</v>
      </c>
      <c r="M80" s="97">
        <f t="shared" si="15"/>
        <v>38.027022205854436</v>
      </c>
      <c r="N80" s="75">
        <f t="shared" si="16"/>
        <v>33.640629564709322</v>
      </c>
      <c r="O80" s="141">
        <f t="shared" si="19"/>
        <v>4.3863926411451146</v>
      </c>
      <c r="P80" s="117"/>
      <c r="Q80" s="3" t="s">
        <v>160</v>
      </c>
    </row>
    <row r="81" spans="1:17" s="1" customFormat="1" ht="15.75" hidden="1" x14ac:dyDescent="0.2">
      <c r="A81" s="101" t="str">
        <f t="shared" si="17"/>
        <v>x</v>
      </c>
      <c r="B81" s="210" t="s">
        <v>136</v>
      </c>
      <c r="C81" s="206"/>
      <c r="D81" s="195" t="s">
        <v>136</v>
      </c>
      <c r="E81" s="230">
        <f t="shared" si="18"/>
        <v>0</v>
      </c>
      <c r="F81" s="230" t="s">
        <v>136</v>
      </c>
      <c r="G81" s="83" t="str">
        <f t="shared" si="12"/>
        <v/>
      </c>
      <c r="H81" s="308">
        <v>0</v>
      </c>
      <c r="I81" s="230" t="s">
        <v>136</v>
      </c>
      <c r="J81" s="308" t="str">
        <f t="shared" si="13"/>
        <v/>
      </c>
      <c r="K81" s="131" t="s">
        <v>136</v>
      </c>
      <c r="L81" s="83" t="str">
        <f t="shared" si="14"/>
        <v/>
      </c>
      <c r="M81" s="97" t="str">
        <f t="shared" si="15"/>
        <v/>
      </c>
      <c r="N81" s="75" t="str">
        <f t="shared" si="16"/>
        <v/>
      </c>
      <c r="O81" s="141">
        <f t="shared" si="19"/>
        <v>0</v>
      </c>
      <c r="P81" s="117"/>
      <c r="Q81" s="3" t="s">
        <v>160</v>
      </c>
    </row>
    <row r="82" spans="1:17" s="1" customFormat="1" ht="15.75" hidden="1" x14ac:dyDescent="0.2">
      <c r="A82" s="101" t="str">
        <f t="shared" si="17"/>
        <v>x</v>
      </c>
      <c r="B82" s="210" t="s">
        <v>136</v>
      </c>
      <c r="C82" s="206"/>
      <c r="D82" s="195" t="s">
        <v>136</v>
      </c>
      <c r="E82" s="230">
        <f t="shared" si="18"/>
        <v>0</v>
      </c>
      <c r="F82" s="230" t="s">
        <v>136</v>
      </c>
      <c r="G82" s="83" t="str">
        <f t="shared" si="12"/>
        <v/>
      </c>
      <c r="H82" s="308">
        <v>0</v>
      </c>
      <c r="I82" s="230" t="s">
        <v>136</v>
      </c>
      <c r="J82" s="308" t="str">
        <f t="shared" si="13"/>
        <v/>
      </c>
      <c r="K82" s="131" t="s">
        <v>136</v>
      </c>
      <c r="L82" s="83" t="str">
        <f t="shared" si="14"/>
        <v/>
      </c>
      <c r="M82" s="97" t="str">
        <f t="shared" si="15"/>
        <v/>
      </c>
      <c r="N82" s="75" t="str">
        <f t="shared" si="16"/>
        <v/>
      </c>
      <c r="O82" s="141">
        <f t="shared" si="19"/>
        <v>0</v>
      </c>
      <c r="P82" s="117"/>
      <c r="Q82" s="3" t="s">
        <v>160</v>
      </c>
    </row>
    <row r="83" spans="1:17" s="1" customFormat="1" ht="15.75" x14ac:dyDescent="0.2">
      <c r="A83" s="101">
        <f t="shared" si="17"/>
        <v>83.620999999999995</v>
      </c>
      <c r="B83" s="210" t="s">
        <v>45</v>
      </c>
      <c r="C83" s="206">
        <v>85.122</v>
      </c>
      <c r="D83" s="195">
        <v>83.620999999999995</v>
      </c>
      <c r="E83" s="230">
        <f t="shared" si="18"/>
        <v>98.236648574986489</v>
      </c>
      <c r="F83" s="230">
        <v>78.242000000000004</v>
      </c>
      <c r="G83" s="83">
        <f t="shared" si="12"/>
        <v>5.3789999999999907</v>
      </c>
      <c r="H83" s="308">
        <v>200.9</v>
      </c>
      <c r="I83" s="230">
        <v>204.18299999999999</v>
      </c>
      <c r="J83" s="308">
        <f t="shared" si="13"/>
        <v>101.63414634146342</v>
      </c>
      <c r="K83" s="131">
        <v>181.02500000000001</v>
      </c>
      <c r="L83" s="83">
        <f t="shared" si="14"/>
        <v>23.157999999999987</v>
      </c>
      <c r="M83" s="97">
        <f t="shared" si="15"/>
        <v>24.417670202461107</v>
      </c>
      <c r="N83" s="75">
        <f t="shared" si="16"/>
        <v>23.136550701669179</v>
      </c>
      <c r="O83" s="141">
        <f t="shared" si="19"/>
        <v>1.2811195007919274</v>
      </c>
      <c r="P83" s="117"/>
      <c r="Q83" s="3" t="s">
        <v>160</v>
      </c>
    </row>
    <row r="84" spans="1:17" s="1" customFormat="1" ht="15.75" hidden="1" x14ac:dyDescent="0.2">
      <c r="A84" s="101" t="str">
        <f t="shared" si="17"/>
        <v>x</v>
      </c>
      <c r="B84" s="210" t="s">
        <v>136</v>
      </c>
      <c r="C84" s="206"/>
      <c r="D84" s="195" t="s">
        <v>136</v>
      </c>
      <c r="E84" s="230">
        <f t="shared" si="18"/>
        <v>0</v>
      </c>
      <c r="F84" s="230" t="s">
        <v>136</v>
      </c>
      <c r="G84" s="83" t="str">
        <f t="shared" si="12"/>
        <v/>
      </c>
      <c r="H84" s="308">
        <v>0</v>
      </c>
      <c r="I84" s="230" t="s">
        <v>136</v>
      </c>
      <c r="J84" s="308" t="str">
        <f t="shared" si="13"/>
        <v/>
      </c>
      <c r="K84" s="131" t="s">
        <v>136</v>
      </c>
      <c r="L84" s="83" t="str">
        <f t="shared" si="14"/>
        <v/>
      </c>
      <c r="M84" s="97" t="str">
        <f t="shared" si="15"/>
        <v/>
      </c>
      <c r="N84" s="75" t="str">
        <f t="shared" si="16"/>
        <v/>
      </c>
      <c r="O84" s="141">
        <f t="shared" si="19"/>
        <v>0</v>
      </c>
      <c r="P84" s="117"/>
      <c r="Q84" s="3" t="s">
        <v>160</v>
      </c>
    </row>
    <row r="85" spans="1:17" s="1" customFormat="1" ht="15.75" x14ac:dyDescent="0.2">
      <c r="A85" s="101">
        <f t="shared" si="17"/>
        <v>121.373</v>
      </c>
      <c r="B85" s="210" t="s">
        <v>46</v>
      </c>
      <c r="C85" s="206">
        <v>123.181</v>
      </c>
      <c r="D85" s="195">
        <v>121.373</v>
      </c>
      <c r="E85" s="230">
        <f t="shared" si="18"/>
        <v>98.532241173557608</v>
      </c>
      <c r="F85" s="230">
        <v>105.15</v>
      </c>
      <c r="G85" s="83">
        <f t="shared" si="12"/>
        <v>16.222999999999999</v>
      </c>
      <c r="H85" s="308">
        <v>194.56</v>
      </c>
      <c r="I85" s="230">
        <v>410.97399999999999</v>
      </c>
      <c r="J85" s="308">
        <f t="shared" si="13"/>
        <v>211.2325246710526</v>
      </c>
      <c r="K85" s="131">
        <v>310.25</v>
      </c>
      <c r="L85" s="83">
        <f t="shared" si="14"/>
        <v>100.72399999999999</v>
      </c>
      <c r="M85" s="97">
        <f t="shared" si="15"/>
        <v>33.8604137658293</v>
      </c>
      <c r="N85" s="75">
        <f t="shared" si="16"/>
        <v>29.505468378506894</v>
      </c>
      <c r="O85" s="141">
        <f t="shared" si="19"/>
        <v>4.354945387322406</v>
      </c>
      <c r="P85" s="117"/>
      <c r="Q85" s="3" t="s">
        <v>160</v>
      </c>
    </row>
    <row r="86" spans="1:17" s="1" customFormat="1" ht="15.75" x14ac:dyDescent="0.2">
      <c r="A86" s="101">
        <f t="shared" si="17"/>
        <v>238.477</v>
      </c>
      <c r="B86" s="210" t="s">
        <v>47</v>
      </c>
      <c r="C86" s="206">
        <v>238.47703000000001</v>
      </c>
      <c r="D86" s="195">
        <v>238.477</v>
      </c>
      <c r="E86" s="230">
        <f t="shared" si="18"/>
        <v>99.999987420172076</v>
      </c>
      <c r="F86" s="230">
        <v>201.85499999999999</v>
      </c>
      <c r="G86" s="83">
        <f t="shared" si="12"/>
        <v>36.622000000000014</v>
      </c>
      <c r="H86" s="308">
        <v>470</v>
      </c>
      <c r="I86" s="230">
        <v>623.24400000000003</v>
      </c>
      <c r="J86" s="308">
        <f t="shared" si="13"/>
        <v>132.60510638297873</v>
      </c>
      <c r="K86" s="131">
        <v>542.35</v>
      </c>
      <c r="L86" s="83">
        <f t="shared" si="14"/>
        <v>80.894000000000005</v>
      </c>
      <c r="M86" s="97">
        <f t="shared" si="15"/>
        <v>26.134344192521709</v>
      </c>
      <c r="N86" s="75">
        <f t="shared" si="16"/>
        <v>26.868296549503363</v>
      </c>
      <c r="O86" s="141">
        <f t="shared" si="19"/>
        <v>-0.73395235698165351</v>
      </c>
      <c r="P86" s="117"/>
      <c r="Q86" s="3" t="s">
        <v>160</v>
      </c>
    </row>
    <row r="87" spans="1:17" s="1" customFormat="1" ht="15.75" x14ac:dyDescent="0.2">
      <c r="A87" s="101">
        <f t="shared" si="17"/>
        <v>331.61599999999999</v>
      </c>
      <c r="B87" s="210" t="s">
        <v>48</v>
      </c>
      <c r="C87" s="206">
        <v>331.76670910000001</v>
      </c>
      <c r="D87" s="195">
        <v>331.61599999999999</v>
      </c>
      <c r="E87" s="230">
        <f t="shared" si="18"/>
        <v>99.954573772513569</v>
      </c>
      <c r="F87" s="230">
        <v>311.29500000000002</v>
      </c>
      <c r="G87" s="83">
        <f t="shared" si="12"/>
        <v>20.32099999999997</v>
      </c>
      <c r="H87" s="308">
        <v>487.8</v>
      </c>
      <c r="I87" s="230">
        <v>529.11400000000003</v>
      </c>
      <c r="J87" s="308">
        <f t="shared" si="13"/>
        <v>108.46945469454694</v>
      </c>
      <c r="K87" s="131">
        <v>493.81599999999997</v>
      </c>
      <c r="L87" s="83">
        <f t="shared" si="14"/>
        <v>35.298000000000059</v>
      </c>
      <c r="M87" s="97">
        <f t="shared" si="15"/>
        <v>15.955623371610539</v>
      </c>
      <c r="N87" s="75">
        <f t="shared" si="16"/>
        <v>15.863280810806469</v>
      </c>
      <c r="O87" s="141">
        <f t="shared" si="19"/>
        <v>9.2342560804070217E-2</v>
      </c>
      <c r="P87" s="117"/>
      <c r="Q87" s="3" t="s">
        <v>160</v>
      </c>
    </row>
    <row r="88" spans="1:17" s="1" customFormat="1" ht="15.75" x14ac:dyDescent="0.2">
      <c r="A88" s="101">
        <f t="shared" si="17"/>
        <v>23.215</v>
      </c>
      <c r="B88" s="205" t="s">
        <v>49</v>
      </c>
      <c r="C88" s="206">
        <v>24.469000000000001</v>
      </c>
      <c r="D88" s="195">
        <v>23.215</v>
      </c>
      <c r="E88" s="230">
        <f t="shared" si="18"/>
        <v>94.875148146634515</v>
      </c>
      <c r="F88" s="230">
        <v>17.515000000000001</v>
      </c>
      <c r="G88" s="83">
        <f t="shared" si="12"/>
        <v>5.6999999999999993</v>
      </c>
      <c r="H88" s="308">
        <v>58.3</v>
      </c>
      <c r="I88" s="230">
        <v>70.378</v>
      </c>
      <c r="J88" s="308">
        <f t="shared" si="13"/>
        <v>120.71698113207547</v>
      </c>
      <c r="K88" s="131">
        <v>46.715000000000003</v>
      </c>
      <c r="L88" s="83">
        <f t="shared" si="14"/>
        <v>23.662999999999997</v>
      </c>
      <c r="M88" s="95">
        <f t="shared" si="15"/>
        <v>30.315744130949817</v>
      </c>
      <c r="N88" s="75">
        <f t="shared" si="16"/>
        <v>26.671424493291465</v>
      </c>
      <c r="O88" s="141">
        <f t="shared" si="19"/>
        <v>3.6443196376583522</v>
      </c>
      <c r="P88" s="117"/>
      <c r="Q88" s="3" t="s">
        <v>160</v>
      </c>
    </row>
    <row r="89" spans="1:17" s="13" customFormat="1" ht="15.75" customHeight="1" x14ac:dyDescent="0.25">
      <c r="A89" s="101">
        <f t="shared" si="17"/>
        <v>62.659000000000006</v>
      </c>
      <c r="B89" s="208" t="s">
        <v>50</v>
      </c>
      <c r="C89" s="209">
        <v>65.611270000000005</v>
      </c>
      <c r="D89" s="196">
        <f>SUM(D90:D101)</f>
        <v>62.659000000000006</v>
      </c>
      <c r="E89" s="237">
        <f t="shared" si="18"/>
        <v>95.500361447050182</v>
      </c>
      <c r="F89" s="231">
        <f>SUM(F90:F101)</f>
        <v>62.165000000000006</v>
      </c>
      <c r="G89" s="98">
        <f t="shared" si="12"/>
        <v>0.49399999999999977</v>
      </c>
      <c r="H89" s="236">
        <v>136.59399999999999</v>
      </c>
      <c r="I89" s="237">
        <f>SUM(I90:I101)</f>
        <v>119.556</v>
      </c>
      <c r="J89" s="351">
        <f t="shared" si="13"/>
        <v>87.526538500959049</v>
      </c>
      <c r="K89" s="231">
        <f>SUM(K90:K101)</f>
        <v>134.14000000000001</v>
      </c>
      <c r="L89" s="98">
        <f t="shared" si="14"/>
        <v>-14.584000000000017</v>
      </c>
      <c r="M89" s="71">
        <f t="shared" si="15"/>
        <v>19.080419413013292</v>
      </c>
      <c r="N89" s="73">
        <f t="shared" si="16"/>
        <v>21.578058392986406</v>
      </c>
      <c r="O89" s="98">
        <f t="shared" si="19"/>
        <v>-2.4976389799731145</v>
      </c>
      <c r="P89" s="158"/>
      <c r="Q89" s="112" t="s">
        <v>160</v>
      </c>
    </row>
    <row r="90" spans="1:17" s="1" customFormat="1" ht="15.75" x14ac:dyDescent="0.2">
      <c r="A90" s="101">
        <f t="shared" si="17"/>
        <v>7.9</v>
      </c>
      <c r="B90" s="210" t="s">
        <v>97</v>
      </c>
      <c r="C90" s="206">
        <v>8.4177999999999997</v>
      </c>
      <c r="D90" s="195">
        <v>7.9</v>
      </c>
      <c r="E90" s="230">
        <f t="shared" si="18"/>
        <v>93.848749079331895</v>
      </c>
      <c r="F90" s="230">
        <v>7.7519999999999998</v>
      </c>
      <c r="G90" s="84">
        <f t="shared" si="12"/>
        <v>0.14800000000000058</v>
      </c>
      <c r="H90" s="309">
        <v>13.8</v>
      </c>
      <c r="I90" s="230">
        <v>12.9</v>
      </c>
      <c r="J90" s="308">
        <f t="shared" si="13"/>
        <v>93.478260869565204</v>
      </c>
      <c r="K90" s="131">
        <v>13.835000000000001</v>
      </c>
      <c r="L90" s="84">
        <f t="shared" si="14"/>
        <v>-0.9350000000000005</v>
      </c>
      <c r="M90" s="97">
        <f t="shared" si="15"/>
        <v>16.329113924050635</v>
      </c>
      <c r="N90" s="75">
        <f t="shared" si="16"/>
        <v>17.84700722394221</v>
      </c>
      <c r="O90" s="141">
        <f t="shared" si="19"/>
        <v>-1.5178932998915755</v>
      </c>
      <c r="P90" s="117"/>
      <c r="Q90" s="3" t="s">
        <v>160</v>
      </c>
    </row>
    <row r="91" spans="1:17" s="1" customFormat="1" ht="15.75" x14ac:dyDescent="0.2">
      <c r="A91" s="101">
        <f t="shared" si="17"/>
        <v>2.173</v>
      </c>
      <c r="B91" s="210" t="s">
        <v>98</v>
      </c>
      <c r="C91" s="206">
        <v>2.2783699999999998</v>
      </c>
      <c r="D91" s="195">
        <v>2.173</v>
      </c>
      <c r="E91" s="230">
        <f t="shared" si="18"/>
        <v>95.375202447363691</v>
      </c>
      <c r="F91" s="230">
        <v>2.4300000000000002</v>
      </c>
      <c r="G91" s="83">
        <f t="shared" si="12"/>
        <v>-0.25700000000000012</v>
      </c>
      <c r="H91" s="308">
        <v>2.5</v>
      </c>
      <c r="I91" s="230">
        <v>2.2570000000000001</v>
      </c>
      <c r="J91" s="308">
        <f t="shared" si="13"/>
        <v>90.28</v>
      </c>
      <c r="K91" s="131">
        <v>2.2549999999999999</v>
      </c>
      <c r="L91" s="83">
        <f t="shared" si="14"/>
        <v>2.0000000000002238E-3</v>
      </c>
      <c r="M91" s="97">
        <f t="shared" si="15"/>
        <v>10.3865623561896</v>
      </c>
      <c r="N91" s="75">
        <f t="shared" si="16"/>
        <v>9.2798353909465021</v>
      </c>
      <c r="O91" s="141">
        <f t="shared" si="19"/>
        <v>1.106726965243098</v>
      </c>
      <c r="P91" s="117"/>
      <c r="Q91" s="3" t="s">
        <v>160</v>
      </c>
    </row>
    <row r="92" spans="1:17" s="1" customFormat="1" ht="15.75" x14ac:dyDescent="0.2">
      <c r="A92" s="101">
        <f t="shared" si="17"/>
        <v>1.9670000000000001</v>
      </c>
      <c r="B92" s="210" t="s">
        <v>61</v>
      </c>
      <c r="C92" s="206">
        <v>2.125</v>
      </c>
      <c r="D92" s="195">
        <v>1.9670000000000001</v>
      </c>
      <c r="E92" s="230">
        <f t="shared" si="18"/>
        <v>92.564705882352953</v>
      </c>
      <c r="F92" s="230">
        <v>2.891</v>
      </c>
      <c r="G92" s="83">
        <f t="shared" si="12"/>
        <v>-0.92399999999999993</v>
      </c>
      <c r="H92" s="308">
        <v>2.4340000000000002</v>
      </c>
      <c r="I92" s="230">
        <v>2.7679999999999998</v>
      </c>
      <c r="J92" s="308">
        <f t="shared" si="13"/>
        <v>113.72226787181592</v>
      </c>
      <c r="K92" s="131">
        <v>3.879</v>
      </c>
      <c r="L92" s="83">
        <f t="shared" si="14"/>
        <v>-1.1110000000000002</v>
      </c>
      <c r="M92" s="97">
        <f t="shared" si="15"/>
        <v>14.072191154041686</v>
      </c>
      <c r="N92" s="75">
        <f t="shared" si="16"/>
        <v>13.417502594258043</v>
      </c>
      <c r="O92" s="141">
        <f t="shared" si="19"/>
        <v>0.6546885597836436</v>
      </c>
      <c r="P92" s="117"/>
      <c r="Q92" s="3" t="s">
        <v>160</v>
      </c>
    </row>
    <row r="93" spans="1:17" s="1" customFormat="1" ht="15.75" hidden="1" x14ac:dyDescent="0.2">
      <c r="A93" s="101" t="str">
        <f t="shared" si="17"/>
        <v>x</v>
      </c>
      <c r="B93" s="210" t="s">
        <v>136</v>
      </c>
      <c r="C93" s="206"/>
      <c r="D93" s="195" t="s">
        <v>136</v>
      </c>
      <c r="E93" s="230">
        <f t="shared" si="18"/>
        <v>0</v>
      </c>
      <c r="F93" s="230" t="s">
        <v>136</v>
      </c>
      <c r="G93" s="84" t="str">
        <f t="shared" si="12"/>
        <v/>
      </c>
      <c r="H93" s="309">
        <v>0</v>
      </c>
      <c r="I93" s="230" t="s">
        <v>136</v>
      </c>
      <c r="J93" s="308" t="str">
        <f t="shared" si="13"/>
        <v/>
      </c>
      <c r="K93" s="131" t="s">
        <v>136</v>
      </c>
      <c r="L93" s="84" t="str">
        <f t="shared" si="14"/>
        <v/>
      </c>
      <c r="M93" s="97" t="str">
        <f t="shared" si="15"/>
        <v/>
      </c>
      <c r="N93" s="75" t="str">
        <f t="shared" si="16"/>
        <v/>
      </c>
      <c r="O93" s="141">
        <f t="shared" si="19"/>
        <v>0</v>
      </c>
      <c r="P93" s="117"/>
      <c r="Q93" s="3" t="s">
        <v>160</v>
      </c>
    </row>
    <row r="94" spans="1:17" s="1" customFormat="1" ht="15.75" x14ac:dyDescent="0.2">
      <c r="A94" s="101">
        <f t="shared" si="17"/>
        <v>6.952</v>
      </c>
      <c r="B94" s="210" t="s">
        <v>51</v>
      </c>
      <c r="C94" s="206">
        <v>8.5389999999999997</v>
      </c>
      <c r="D94" s="195">
        <v>6.952</v>
      </c>
      <c r="E94" s="230">
        <f t="shared" si="18"/>
        <v>81.414685560370074</v>
      </c>
      <c r="F94" s="230">
        <v>6.1369999999999996</v>
      </c>
      <c r="G94" s="83">
        <f t="shared" si="12"/>
        <v>0.81500000000000039</v>
      </c>
      <c r="H94" s="308">
        <v>16.2</v>
      </c>
      <c r="I94" s="230">
        <v>15.359</v>
      </c>
      <c r="J94" s="308">
        <f t="shared" si="13"/>
        <v>94.808641975308646</v>
      </c>
      <c r="K94" s="131">
        <v>15.669</v>
      </c>
      <c r="L94" s="83">
        <f t="shared" si="14"/>
        <v>-0.3100000000000005</v>
      </c>
      <c r="M94" s="97">
        <f t="shared" si="15"/>
        <v>22.092922899884925</v>
      </c>
      <c r="N94" s="75">
        <f t="shared" si="16"/>
        <v>25.532018901743527</v>
      </c>
      <c r="O94" s="141">
        <f t="shared" si="19"/>
        <v>-3.4390960018586014</v>
      </c>
      <c r="P94" s="117"/>
      <c r="Q94" s="3" t="s">
        <v>160</v>
      </c>
    </row>
    <row r="95" spans="1:17" s="1" customFormat="1" ht="15.75" x14ac:dyDescent="0.2">
      <c r="A95" s="101">
        <f t="shared" si="17"/>
        <v>1.542</v>
      </c>
      <c r="B95" s="210" t="s">
        <v>52</v>
      </c>
      <c r="C95" s="206">
        <v>1.6634</v>
      </c>
      <c r="D95" s="195">
        <v>1.542</v>
      </c>
      <c r="E95" s="230">
        <f t="shared" si="18"/>
        <v>92.701695322832762</v>
      </c>
      <c r="F95" s="230">
        <v>0.77900000000000003</v>
      </c>
      <c r="G95" s="83">
        <f t="shared" si="12"/>
        <v>0.76300000000000001</v>
      </c>
      <c r="H95" s="308">
        <v>2.6</v>
      </c>
      <c r="I95" s="230">
        <v>2.464</v>
      </c>
      <c r="J95" s="308">
        <f t="shared" si="13"/>
        <v>94.769230769230759</v>
      </c>
      <c r="K95" s="131">
        <v>1.204</v>
      </c>
      <c r="L95" s="83">
        <f t="shared" si="14"/>
        <v>1.26</v>
      </c>
      <c r="M95" s="97">
        <f t="shared" si="15"/>
        <v>15.979247730220491</v>
      </c>
      <c r="N95" s="75">
        <f t="shared" si="16"/>
        <v>15.455712451861359</v>
      </c>
      <c r="O95" s="141">
        <f t="shared" si="19"/>
        <v>0.52353527835913205</v>
      </c>
      <c r="P95" s="117"/>
      <c r="Q95" s="3" t="s">
        <v>160</v>
      </c>
    </row>
    <row r="96" spans="1:17" s="1" customFormat="1" ht="15.75" x14ac:dyDescent="0.2">
      <c r="A96" s="101">
        <f t="shared" si="17"/>
        <v>40.835999999999999</v>
      </c>
      <c r="B96" s="210" t="s">
        <v>53</v>
      </c>
      <c r="C96" s="206">
        <v>41.288699999999999</v>
      </c>
      <c r="D96" s="195">
        <v>40.835999999999999</v>
      </c>
      <c r="E96" s="230">
        <f t="shared" si="18"/>
        <v>98.903574101388514</v>
      </c>
      <c r="F96" s="230">
        <v>41.457999999999998</v>
      </c>
      <c r="G96" s="83">
        <f t="shared" si="12"/>
        <v>-0.62199999999999989</v>
      </c>
      <c r="H96" s="308">
        <v>96.9</v>
      </c>
      <c r="I96" s="230">
        <v>82.18</v>
      </c>
      <c r="J96" s="308">
        <f t="shared" si="13"/>
        <v>84.809081527347786</v>
      </c>
      <c r="K96" s="131">
        <v>96.114000000000004</v>
      </c>
      <c r="L96" s="83">
        <f t="shared" si="14"/>
        <v>-13.933999999999997</v>
      </c>
      <c r="M96" s="97">
        <f t="shared" si="15"/>
        <v>20.124400039181118</v>
      </c>
      <c r="N96" s="75">
        <f t="shared" si="16"/>
        <v>23.183462781610306</v>
      </c>
      <c r="O96" s="141">
        <f t="shared" si="19"/>
        <v>-3.0590627424291874</v>
      </c>
      <c r="P96" s="117"/>
      <c r="Q96" s="3" t="s">
        <v>160</v>
      </c>
    </row>
    <row r="97" spans="1:17" s="1" customFormat="1" ht="15.75" x14ac:dyDescent="0.2">
      <c r="A97" s="101">
        <f t="shared" si="17"/>
        <v>0.13</v>
      </c>
      <c r="B97" s="210" t="s">
        <v>82</v>
      </c>
      <c r="C97" s="206">
        <v>0.13</v>
      </c>
      <c r="D97" s="195">
        <v>0.13</v>
      </c>
      <c r="E97" s="230">
        <f t="shared" si="18"/>
        <v>100</v>
      </c>
      <c r="F97" s="230">
        <v>1.4999999999999999E-2</v>
      </c>
      <c r="G97" s="83">
        <f t="shared" si="12"/>
        <v>0.115</v>
      </c>
      <c r="H97" s="308">
        <v>0.26</v>
      </c>
      <c r="I97" s="230">
        <v>0.28999999999999998</v>
      </c>
      <c r="J97" s="308">
        <f t="shared" si="13"/>
        <v>111.53846153846152</v>
      </c>
      <c r="K97" s="131">
        <v>6.9000000000000006E-2</v>
      </c>
      <c r="L97" s="83">
        <f t="shared" si="14"/>
        <v>0.22099999999999997</v>
      </c>
      <c r="M97" s="97">
        <f t="shared" si="15"/>
        <v>22.307692307692303</v>
      </c>
      <c r="N97" s="75">
        <f t="shared" si="16"/>
        <v>46.000000000000007</v>
      </c>
      <c r="O97" s="141">
        <f t="shared" si="19"/>
        <v>-23.692307692307704</v>
      </c>
      <c r="P97" s="117"/>
      <c r="Q97" s="3" t="s">
        <v>160</v>
      </c>
    </row>
    <row r="98" spans="1:17" s="1" customFormat="1" ht="15.75" hidden="1" x14ac:dyDescent="0.2">
      <c r="A98" s="101" t="str">
        <f t="shared" si="17"/>
        <v>x</v>
      </c>
      <c r="B98" s="210" t="s">
        <v>136</v>
      </c>
      <c r="C98" s="206"/>
      <c r="D98" s="195" t="s">
        <v>136</v>
      </c>
      <c r="E98" s="230">
        <f t="shared" si="18"/>
        <v>0</v>
      </c>
      <c r="F98" s="230" t="s">
        <v>136</v>
      </c>
      <c r="G98" s="83" t="str">
        <f t="shared" si="12"/>
        <v/>
      </c>
      <c r="H98" s="308">
        <v>0</v>
      </c>
      <c r="I98" s="230" t="s">
        <v>136</v>
      </c>
      <c r="J98" s="308" t="str">
        <f t="shared" si="13"/>
        <v/>
      </c>
      <c r="K98" s="131" t="s">
        <v>136</v>
      </c>
      <c r="L98" s="83" t="str">
        <f t="shared" si="14"/>
        <v/>
      </c>
      <c r="M98" s="92" t="str">
        <f t="shared" si="15"/>
        <v/>
      </c>
      <c r="N98" s="75" t="str">
        <f t="shared" si="16"/>
        <v/>
      </c>
      <c r="O98" s="141">
        <f t="shared" si="19"/>
        <v>0</v>
      </c>
      <c r="P98" s="117"/>
      <c r="Q98" s="3" t="s">
        <v>160</v>
      </c>
    </row>
    <row r="99" spans="1:17" s="1" customFormat="1" ht="15.75" hidden="1" x14ac:dyDescent="0.2">
      <c r="A99" s="101" t="str">
        <f t="shared" si="17"/>
        <v>x</v>
      </c>
      <c r="B99" s="210" t="s">
        <v>55</v>
      </c>
      <c r="C99" s="206"/>
      <c r="D99" s="195">
        <v>0</v>
      </c>
      <c r="E99" s="230">
        <f t="shared" si="18"/>
        <v>0</v>
      </c>
      <c r="F99" s="230">
        <v>0</v>
      </c>
      <c r="G99" s="83">
        <f t="shared" si="12"/>
        <v>0</v>
      </c>
      <c r="H99" s="308">
        <v>0</v>
      </c>
      <c r="I99" s="230">
        <v>0</v>
      </c>
      <c r="J99" s="308" t="str">
        <f t="shared" si="13"/>
        <v/>
      </c>
      <c r="K99" s="131">
        <v>0</v>
      </c>
      <c r="L99" s="83">
        <f t="shared" si="14"/>
        <v>0</v>
      </c>
      <c r="M99" s="92" t="str">
        <f t="shared" si="15"/>
        <v/>
      </c>
      <c r="N99" s="75" t="str">
        <f t="shared" si="16"/>
        <v/>
      </c>
      <c r="O99" s="141">
        <f t="shared" si="19"/>
        <v>0</v>
      </c>
      <c r="P99" s="117"/>
      <c r="Q99" s="3" t="s">
        <v>160</v>
      </c>
    </row>
    <row r="100" spans="1:17" s="1" customFormat="1" ht="15.75" hidden="1" x14ac:dyDescent="0.2">
      <c r="A100" s="101" t="str">
        <f t="shared" si="17"/>
        <v>x</v>
      </c>
      <c r="B100" s="210" t="s">
        <v>56</v>
      </c>
      <c r="C100" s="206"/>
      <c r="D100" s="195">
        <v>0</v>
      </c>
      <c r="E100" s="230">
        <f t="shared" si="18"/>
        <v>0</v>
      </c>
      <c r="F100" s="230">
        <v>0</v>
      </c>
      <c r="G100" s="83">
        <f t="shared" si="12"/>
        <v>0</v>
      </c>
      <c r="H100" s="308">
        <v>0</v>
      </c>
      <c r="I100" s="230">
        <v>0</v>
      </c>
      <c r="J100" s="308" t="str">
        <f t="shared" si="13"/>
        <v/>
      </c>
      <c r="K100" s="131">
        <v>0</v>
      </c>
      <c r="L100" s="83">
        <f t="shared" si="14"/>
        <v>0</v>
      </c>
      <c r="M100" s="92" t="str">
        <f t="shared" si="15"/>
        <v/>
      </c>
      <c r="N100" s="75" t="str">
        <f t="shared" si="16"/>
        <v/>
      </c>
      <c r="O100" s="141">
        <f t="shared" si="19"/>
        <v>0</v>
      </c>
      <c r="P100" s="117"/>
      <c r="Q100" s="3" t="s">
        <v>160</v>
      </c>
    </row>
    <row r="101" spans="1:17" s="1" customFormat="1" ht="15.75" x14ac:dyDescent="0.2">
      <c r="A101" s="101">
        <f t="shared" si="17"/>
        <v>1.159</v>
      </c>
      <c r="B101" s="213" t="s">
        <v>99</v>
      </c>
      <c r="C101" s="193">
        <v>1.169</v>
      </c>
      <c r="D101" s="197">
        <v>1.159</v>
      </c>
      <c r="E101" s="238">
        <f t="shared" si="18"/>
        <v>99.144568006843457</v>
      </c>
      <c r="F101" s="238">
        <v>0.70299999999999996</v>
      </c>
      <c r="G101" s="91">
        <f t="shared" si="12"/>
        <v>0.45600000000000007</v>
      </c>
      <c r="H101" s="316">
        <v>1.9</v>
      </c>
      <c r="I101" s="238">
        <v>1.3380000000000001</v>
      </c>
      <c r="J101" s="308">
        <f t="shared" ref="J101" si="20">IFERROR(I101/H101*100,"")</f>
        <v>70.421052631578945</v>
      </c>
      <c r="K101" s="133">
        <v>1.115</v>
      </c>
      <c r="L101" s="91">
        <f t="shared" ref="L101" si="21">IFERROR(I101-K101,"")</f>
        <v>0.22300000000000009</v>
      </c>
      <c r="M101" s="122">
        <f t="shared" si="15"/>
        <v>11.544434857635892</v>
      </c>
      <c r="N101" s="80">
        <f t="shared" si="16"/>
        <v>15.860597439544808</v>
      </c>
      <c r="O101" s="145">
        <f t="shared" si="19"/>
        <v>-4.316162581908916</v>
      </c>
      <c r="P101" s="117"/>
      <c r="Q101" s="3" t="s">
        <v>160</v>
      </c>
    </row>
  </sheetData>
  <mergeCells count="7">
    <mergeCell ref="B1:O1"/>
    <mergeCell ref="M3:O3"/>
    <mergeCell ref="B3:B4"/>
    <mergeCell ref="D3:G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U370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2" sqref="B2:O2"/>
    </sheetView>
  </sheetViews>
  <sheetFormatPr defaultColWidth="9.140625" defaultRowHeight="15" x14ac:dyDescent="0.2"/>
  <cols>
    <col min="1" max="1" width="6.5703125" style="7" hidden="1" customWidth="1"/>
    <col min="2" max="2" width="33.7109375" style="7" customWidth="1"/>
    <col min="3" max="3" width="18" style="7" customWidth="1"/>
    <col min="4" max="7" width="10.7109375" style="7" customWidth="1"/>
    <col min="8" max="8" width="23.42578125" style="7" customWidth="1"/>
    <col min="9" max="9" width="14.28515625" style="7" customWidth="1"/>
    <col min="10" max="10" width="10.7109375" style="8" customWidth="1"/>
    <col min="11" max="11" width="12.42578125" style="7" customWidth="1"/>
    <col min="12" max="12" width="14.42578125" style="7" customWidth="1"/>
    <col min="13" max="15" width="10.7109375" style="7" customWidth="1"/>
    <col min="16" max="16" width="38.140625" style="7" customWidth="1"/>
    <col min="17" max="17" width="25.42578125" style="7" customWidth="1"/>
    <col min="18" max="18" width="18.85546875" style="7" customWidth="1"/>
    <col min="19" max="16384" width="9.140625" style="7"/>
  </cols>
  <sheetData>
    <row r="1" spans="1:21" ht="16.5" customHeight="1" x14ac:dyDescent="0.2">
      <c r="B1" s="9" t="s">
        <v>72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70" t="s">
        <v>105</v>
      </c>
      <c r="R1" s="177">
        <v>44092</v>
      </c>
    </row>
    <row r="2" spans="1:21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118</v>
      </c>
      <c r="Q2" s="70"/>
      <c r="R2" s="70"/>
    </row>
    <row r="3" spans="1:21" s="8" customFormat="1" ht="33.75" customHeight="1" x14ac:dyDescent="0.2">
      <c r="B3" s="358" t="s">
        <v>0</v>
      </c>
      <c r="C3" s="365" t="s">
        <v>164</v>
      </c>
      <c r="D3" s="373" t="s">
        <v>144</v>
      </c>
      <c r="E3" s="374"/>
      <c r="F3" s="375"/>
      <c r="G3" s="375"/>
      <c r="H3" s="370" t="s">
        <v>145</v>
      </c>
      <c r="I3" s="376"/>
      <c r="J3" s="377"/>
      <c r="K3" s="377"/>
      <c r="L3" s="378"/>
      <c r="M3" s="370" t="s">
        <v>146</v>
      </c>
      <c r="N3" s="371"/>
      <c r="O3" s="372"/>
      <c r="P3" s="111" t="s">
        <v>127</v>
      </c>
      <c r="Q3" s="70"/>
      <c r="R3" s="70"/>
    </row>
    <row r="4" spans="1:21" s="8" customFormat="1" ht="46.5" customHeight="1" x14ac:dyDescent="0.2">
      <c r="B4" s="359"/>
      <c r="C4" s="366"/>
      <c r="D4" s="188" t="s">
        <v>166</v>
      </c>
      <c r="E4" s="215" t="s">
        <v>165</v>
      </c>
      <c r="F4" s="175" t="s">
        <v>163</v>
      </c>
      <c r="G4" s="293" t="s">
        <v>167</v>
      </c>
      <c r="H4" s="326" t="s">
        <v>168</v>
      </c>
      <c r="I4" s="295" t="s">
        <v>166</v>
      </c>
      <c r="J4" s="352" t="s">
        <v>169</v>
      </c>
      <c r="K4" s="175" t="s">
        <v>163</v>
      </c>
      <c r="L4" s="175" t="s">
        <v>167</v>
      </c>
      <c r="M4" s="176" t="s">
        <v>166</v>
      </c>
      <c r="N4" s="175" t="s">
        <v>163</v>
      </c>
      <c r="O4" s="175" t="s">
        <v>167</v>
      </c>
    </row>
    <row r="5" spans="1:21" s="54" customFormat="1" ht="15.75" x14ac:dyDescent="0.25">
      <c r="A5" s="101">
        <f>IF(OR(D5="",D5=0),"x",D5)</f>
        <v>1999.4086600000001</v>
      </c>
      <c r="B5" s="199" t="s">
        <v>1</v>
      </c>
      <c r="C5" s="272">
        <v>2841.5418684000001</v>
      </c>
      <c r="D5" s="129">
        <f>D6+D25+D36+D45+D53+D68+D75+D89</f>
        <v>1999.4086600000001</v>
      </c>
      <c r="E5" s="235">
        <f>IFERROR(D5/C5*100,0)</f>
        <v>70.36351222675512</v>
      </c>
      <c r="F5" s="234">
        <f>F6+F25+F36+F45+F53+F68+F75+F89</f>
        <v>2813.1960000000004</v>
      </c>
      <c r="G5" s="81">
        <f>IFERROR(D5-F5,"")</f>
        <v>-813.78734000000031</v>
      </c>
      <c r="H5" s="306">
        <v>14662.814763000002</v>
      </c>
      <c r="I5" s="320">
        <f>I6+I25+I36+I45+I53+I68+I75+I89</f>
        <v>11965.619999999999</v>
      </c>
      <c r="J5" s="306">
        <f t="shared" ref="J5:J36" si="0">IFERROR(I5/H5*100,"")</f>
        <v>81.60520468548728</v>
      </c>
      <c r="K5" s="229">
        <f>K6+K25+K36+K45+K53+K68+K75+K89</f>
        <v>15673.461000000001</v>
      </c>
      <c r="L5" s="82">
        <f t="shared" ref="L5:L24" si="1">IFERROR(I5-K5,"")</f>
        <v>-3707.8410000000022</v>
      </c>
      <c r="M5" s="94">
        <f t="shared" ref="M5:M24" si="2">IFERROR(IF(D5&gt;0,I5/D5*10,""),"")</f>
        <v>59.845794606091182</v>
      </c>
      <c r="N5" s="73">
        <f t="shared" ref="N5:N24" si="3">IFERROR(IF(F5&gt;0,K5/F5*10,""),"")</f>
        <v>55.714073957164729</v>
      </c>
      <c r="O5" s="98">
        <f>IFERROR(M5-N5,"")</f>
        <v>4.1317206489264535</v>
      </c>
    </row>
    <row r="6" spans="1:21" s="13" customFormat="1" ht="15.75" x14ac:dyDescent="0.25">
      <c r="A6" s="101">
        <f t="shared" ref="A6:A69" si="4">IF(OR(D6="",D6=0),"x",D6)</f>
        <v>623.40300000000002</v>
      </c>
      <c r="B6" s="203" t="s">
        <v>2</v>
      </c>
      <c r="C6" s="204">
        <v>1094.3505152</v>
      </c>
      <c r="D6" s="130">
        <f>SUM(D7:D24)</f>
        <v>623.40300000000002</v>
      </c>
      <c r="E6" s="236">
        <f t="shared" ref="E6:E69" si="5">IFERROR(D6/C6*100,0)</f>
        <v>56.965569197549911</v>
      </c>
      <c r="F6" s="229">
        <f>SUM(F7:F24)</f>
        <v>1079.4910000000002</v>
      </c>
      <c r="G6" s="82">
        <f>D6-F6</f>
        <v>-456.08800000000019</v>
      </c>
      <c r="H6" s="307">
        <v>6593.4040000000014</v>
      </c>
      <c r="I6" s="237">
        <f>SUM(I7:I24)</f>
        <v>4689.5860000000002</v>
      </c>
      <c r="J6" s="307">
        <f t="shared" si="0"/>
        <v>71.125415642663469</v>
      </c>
      <c r="K6" s="229">
        <f>SUM(K7:K24)</f>
        <v>6920.9080000000004</v>
      </c>
      <c r="L6" s="157">
        <f t="shared" si="1"/>
        <v>-2231.3220000000001</v>
      </c>
      <c r="M6" s="94">
        <f t="shared" si="2"/>
        <v>75.225592433786815</v>
      </c>
      <c r="N6" s="76">
        <f t="shared" si="3"/>
        <v>64.112697558386301</v>
      </c>
      <c r="O6" s="98">
        <f t="shared" ref="O6:O69" si="6">IFERROR(M6-N6,"")</f>
        <v>11.112894875400514</v>
      </c>
    </row>
    <row r="7" spans="1:21" s="1" customFormat="1" ht="15.75" x14ac:dyDescent="0.2">
      <c r="A7" s="101">
        <f t="shared" si="4"/>
        <v>85.507000000000005</v>
      </c>
      <c r="B7" s="205" t="s">
        <v>3</v>
      </c>
      <c r="C7" s="206">
        <v>125.02173999999999</v>
      </c>
      <c r="D7" s="131">
        <v>85.507000000000005</v>
      </c>
      <c r="E7" s="230">
        <f t="shared" si="5"/>
        <v>68.393704966832175</v>
      </c>
      <c r="F7" s="131">
        <v>130.554</v>
      </c>
      <c r="G7" s="83">
        <f t="shared" ref="G7:G24" si="7">IFERROR(D7-F7,"")</f>
        <v>-45.046999999999997</v>
      </c>
      <c r="H7" s="308">
        <v>833.4</v>
      </c>
      <c r="I7" s="230">
        <v>775.81299999999999</v>
      </c>
      <c r="J7" s="308">
        <f t="shared" si="0"/>
        <v>93.090112790976718</v>
      </c>
      <c r="K7" s="131">
        <v>875.60299999999995</v>
      </c>
      <c r="L7" s="83">
        <f t="shared" si="1"/>
        <v>-99.789999999999964</v>
      </c>
      <c r="M7" s="95">
        <f t="shared" si="2"/>
        <v>90.730934309471735</v>
      </c>
      <c r="N7" s="74">
        <f t="shared" si="3"/>
        <v>67.068262941005244</v>
      </c>
      <c r="O7" s="141">
        <f t="shared" si="6"/>
        <v>23.662671368466491</v>
      </c>
    </row>
    <row r="8" spans="1:21" s="1" customFormat="1" ht="15.75" x14ac:dyDescent="0.2">
      <c r="A8" s="101">
        <f t="shared" si="4"/>
        <v>73.039000000000001</v>
      </c>
      <c r="B8" s="205" t="s">
        <v>4</v>
      </c>
      <c r="C8" s="206">
        <v>121.55200000000001</v>
      </c>
      <c r="D8" s="131">
        <v>73.039000000000001</v>
      </c>
      <c r="E8" s="230">
        <f t="shared" si="5"/>
        <v>60.088686323548771</v>
      </c>
      <c r="F8" s="131">
        <v>110.392</v>
      </c>
      <c r="G8" s="83">
        <f t="shared" si="7"/>
        <v>-37.352999999999994</v>
      </c>
      <c r="H8" s="308">
        <v>1098</v>
      </c>
      <c r="I8" s="230">
        <v>502.99700000000001</v>
      </c>
      <c r="J8" s="308">
        <f t="shared" si="0"/>
        <v>45.810291438979966</v>
      </c>
      <c r="K8" s="131">
        <v>1079.04</v>
      </c>
      <c r="L8" s="83">
        <f t="shared" si="1"/>
        <v>-576.04299999999989</v>
      </c>
      <c r="M8" s="95">
        <f t="shared" si="2"/>
        <v>68.866906721066826</v>
      </c>
      <c r="N8" s="74">
        <f t="shared" si="3"/>
        <v>97.746213493731432</v>
      </c>
      <c r="O8" s="141">
        <f t="shared" si="6"/>
        <v>-28.879306772664606</v>
      </c>
      <c r="Q8" s="4"/>
    </row>
    <row r="9" spans="1:21" s="1" customFormat="1" ht="15" customHeight="1" x14ac:dyDescent="0.2">
      <c r="A9" s="101">
        <f t="shared" si="4"/>
        <v>0.89700000000000002</v>
      </c>
      <c r="B9" s="205" t="s">
        <v>5</v>
      </c>
      <c r="C9" s="206">
        <v>2.129</v>
      </c>
      <c r="D9" s="131">
        <v>0.89700000000000002</v>
      </c>
      <c r="E9" s="230">
        <f t="shared" si="5"/>
        <v>42.132456552372005</v>
      </c>
      <c r="F9" s="131">
        <v>1.9419999999999999</v>
      </c>
      <c r="G9" s="83">
        <f t="shared" si="7"/>
        <v>-1.0449999999999999</v>
      </c>
      <c r="H9" s="308">
        <v>10.4</v>
      </c>
      <c r="I9" s="230">
        <v>5.6559999999999997</v>
      </c>
      <c r="J9" s="308">
        <f t="shared" si="0"/>
        <v>54.384615384615373</v>
      </c>
      <c r="K9" s="131">
        <v>9.8719999999999999</v>
      </c>
      <c r="L9" s="83">
        <f t="shared" si="1"/>
        <v>-4.2160000000000002</v>
      </c>
      <c r="M9" s="95">
        <f t="shared" si="2"/>
        <v>63.054626532887397</v>
      </c>
      <c r="N9" s="74">
        <f t="shared" si="3"/>
        <v>50.834191555097838</v>
      </c>
      <c r="O9" s="141">
        <f t="shared" si="6"/>
        <v>12.220434977789559</v>
      </c>
      <c r="Q9" s="110"/>
      <c r="R9" s="110"/>
      <c r="S9" s="110"/>
      <c r="T9" s="110"/>
      <c r="U9" s="110"/>
    </row>
    <row r="10" spans="1:21" s="1" customFormat="1" ht="15.75" x14ac:dyDescent="0.2">
      <c r="A10" s="101">
        <f t="shared" si="4"/>
        <v>130.5</v>
      </c>
      <c r="B10" s="205" t="s">
        <v>6</v>
      </c>
      <c r="C10" s="206">
        <v>242.7293114</v>
      </c>
      <c r="D10" s="131">
        <v>130.5</v>
      </c>
      <c r="E10" s="230">
        <f t="shared" si="5"/>
        <v>53.763593381989871</v>
      </c>
      <c r="F10" s="131">
        <v>263.39999999999998</v>
      </c>
      <c r="G10" s="83">
        <f t="shared" si="7"/>
        <v>-132.89999999999998</v>
      </c>
      <c r="H10" s="308">
        <v>1040.3</v>
      </c>
      <c r="I10" s="230">
        <v>730</v>
      </c>
      <c r="J10" s="308">
        <f t="shared" si="0"/>
        <v>70.172065750264352</v>
      </c>
      <c r="K10" s="131">
        <v>1002.3</v>
      </c>
      <c r="L10" s="83">
        <f t="shared" si="1"/>
        <v>-272.29999999999995</v>
      </c>
      <c r="M10" s="95">
        <f t="shared" si="2"/>
        <v>55.938697318007662</v>
      </c>
      <c r="N10" s="74">
        <f t="shared" si="3"/>
        <v>38.052391799544424</v>
      </c>
      <c r="O10" s="141">
        <f t="shared" si="6"/>
        <v>17.886305518463239</v>
      </c>
      <c r="Q10" s="110"/>
      <c r="R10" s="110"/>
      <c r="S10" s="110"/>
      <c r="T10" s="110"/>
      <c r="U10" s="110"/>
    </row>
    <row r="11" spans="1:21" s="1" customFormat="1" ht="15" hidden="1" customHeight="1" x14ac:dyDescent="0.2">
      <c r="A11" s="101" t="str">
        <f t="shared" si="4"/>
        <v>x</v>
      </c>
      <c r="B11" s="205" t="s">
        <v>7</v>
      </c>
      <c r="C11" s="206">
        <v>0.24</v>
      </c>
      <c r="D11" s="131">
        <v>0</v>
      </c>
      <c r="E11" s="230">
        <f t="shared" si="5"/>
        <v>0</v>
      </c>
      <c r="F11" s="131">
        <v>4.7E-2</v>
      </c>
      <c r="G11" s="83">
        <f t="shared" si="7"/>
        <v>-4.7E-2</v>
      </c>
      <c r="H11" s="308">
        <v>0.504</v>
      </c>
      <c r="I11" s="230">
        <v>0</v>
      </c>
      <c r="J11" s="308">
        <f t="shared" si="0"/>
        <v>0</v>
      </c>
      <c r="K11" s="131">
        <v>0.09</v>
      </c>
      <c r="L11" s="83">
        <f t="shared" si="1"/>
        <v>-0.09</v>
      </c>
      <c r="M11" s="95" t="str">
        <f t="shared" si="2"/>
        <v/>
      </c>
      <c r="N11" s="74">
        <f t="shared" si="3"/>
        <v>19.148936170212764</v>
      </c>
      <c r="O11" s="141" t="str">
        <f t="shared" si="6"/>
        <v/>
      </c>
      <c r="Q11" s="110"/>
      <c r="R11" s="110"/>
      <c r="S11" s="110"/>
      <c r="T11" s="110"/>
      <c r="U11" s="110"/>
    </row>
    <row r="12" spans="1:21" s="1" customFormat="1" ht="15.75" hidden="1" x14ac:dyDescent="0.2">
      <c r="A12" s="101" t="str">
        <f t="shared" si="4"/>
        <v>x</v>
      </c>
      <c r="B12" s="205" t="s">
        <v>8</v>
      </c>
      <c r="C12" s="206">
        <v>2.5562999999999998</v>
      </c>
      <c r="D12" s="131">
        <v>0</v>
      </c>
      <c r="E12" s="230">
        <f t="shared" si="5"/>
        <v>0</v>
      </c>
      <c r="F12" s="131">
        <v>1.2330000000000001</v>
      </c>
      <c r="G12" s="83">
        <f t="shared" si="7"/>
        <v>-1.2330000000000001</v>
      </c>
      <c r="H12" s="308">
        <v>17.5</v>
      </c>
      <c r="I12" s="230">
        <v>0</v>
      </c>
      <c r="J12" s="308">
        <f t="shared" si="0"/>
        <v>0</v>
      </c>
      <c r="K12" s="131">
        <v>5.0999999999999996</v>
      </c>
      <c r="L12" s="83">
        <f t="shared" si="1"/>
        <v>-5.0999999999999996</v>
      </c>
      <c r="M12" s="95" t="str">
        <f t="shared" si="2"/>
        <v/>
      </c>
      <c r="N12" s="74">
        <f t="shared" si="3"/>
        <v>41.362530413625301</v>
      </c>
      <c r="O12" s="141" t="str">
        <f t="shared" si="6"/>
        <v/>
      </c>
      <c r="Q12" s="110"/>
      <c r="R12" s="110"/>
      <c r="S12" s="110"/>
      <c r="T12" s="110"/>
      <c r="U12" s="110"/>
    </row>
    <row r="13" spans="1:21" s="1" customFormat="1" ht="15" hidden="1" customHeight="1" x14ac:dyDescent="0.2">
      <c r="A13" s="101" t="str">
        <f t="shared" si="4"/>
        <v>x</v>
      </c>
      <c r="B13" s="205" t="s">
        <v>9</v>
      </c>
      <c r="C13" s="206">
        <v>0.191</v>
      </c>
      <c r="D13" s="131">
        <v>0</v>
      </c>
      <c r="E13" s="230">
        <f t="shared" si="5"/>
        <v>0</v>
      </c>
      <c r="F13" s="131">
        <v>0</v>
      </c>
      <c r="G13" s="83">
        <f t="shared" si="7"/>
        <v>0</v>
      </c>
      <c r="H13" s="308"/>
      <c r="I13" s="230">
        <v>0</v>
      </c>
      <c r="J13" s="308" t="str">
        <f t="shared" si="0"/>
        <v/>
      </c>
      <c r="K13" s="131">
        <v>0</v>
      </c>
      <c r="L13" s="83">
        <f t="shared" si="1"/>
        <v>0</v>
      </c>
      <c r="M13" s="95" t="str">
        <f t="shared" si="2"/>
        <v/>
      </c>
      <c r="N13" s="74" t="str">
        <f t="shared" si="3"/>
        <v/>
      </c>
      <c r="O13" s="141" t="str">
        <f t="shared" si="6"/>
        <v/>
      </c>
      <c r="Q13" s="110"/>
      <c r="R13" s="110"/>
      <c r="S13" s="110"/>
      <c r="T13" s="110"/>
      <c r="U13" s="110"/>
    </row>
    <row r="14" spans="1:21" s="1" customFormat="1" ht="15.75" x14ac:dyDescent="0.2">
      <c r="A14" s="101">
        <f t="shared" si="4"/>
        <v>111.37</v>
      </c>
      <c r="B14" s="205" t="s">
        <v>10</v>
      </c>
      <c r="C14" s="206">
        <v>200.21400879999999</v>
      </c>
      <c r="D14" s="131">
        <v>111.37</v>
      </c>
      <c r="E14" s="230">
        <f t="shared" si="5"/>
        <v>55.62547829070791</v>
      </c>
      <c r="F14" s="131">
        <v>204.59</v>
      </c>
      <c r="G14" s="83">
        <f t="shared" si="7"/>
        <v>-93.22</v>
      </c>
      <c r="H14" s="308">
        <v>1510</v>
      </c>
      <c r="I14" s="230">
        <v>1060.73</v>
      </c>
      <c r="J14" s="308">
        <f t="shared" si="0"/>
        <v>70.247019867549668</v>
      </c>
      <c r="K14" s="131">
        <v>1421.84</v>
      </c>
      <c r="L14" s="83">
        <f t="shared" si="1"/>
        <v>-361.1099999999999</v>
      </c>
      <c r="M14" s="95">
        <f t="shared" si="2"/>
        <v>95.243781987968035</v>
      </c>
      <c r="N14" s="74">
        <f t="shared" si="3"/>
        <v>69.497042866220241</v>
      </c>
      <c r="O14" s="141">
        <f t="shared" si="6"/>
        <v>25.746739121747794</v>
      </c>
      <c r="Q14" s="110"/>
      <c r="R14" s="110"/>
      <c r="S14" s="110"/>
      <c r="T14" s="110"/>
      <c r="U14" s="110"/>
    </row>
    <row r="15" spans="1:21" s="1" customFormat="1" ht="15.75" x14ac:dyDescent="0.2">
      <c r="A15" s="101">
        <f t="shared" si="4"/>
        <v>46.2</v>
      </c>
      <c r="B15" s="205" t="s">
        <v>11</v>
      </c>
      <c r="C15" s="206">
        <v>79.087760000000003</v>
      </c>
      <c r="D15" s="131">
        <v>46.2</v>
      </c>
      <c r="E15" s="230">
        <f t="shared" si="5"/>
        <v>58.416119005014181</v>
      </c>
      <c r="F15" s="131">
        <v>69</v>
      </c>
      <c r="G15" s="83">
        <f t="shared" si="7"/>
        <v>-22.799999999999997</v>
      </c>
      <c r="H15" s="308">
        <v>442</v>
      </c>
      <c r="I15" s="230">
        <v>369.3</v>
      </c>
      <c r="J15" s="308">
        <f t="shared" si="0"/>
        <v>83.552036199095028</v>
      </c>
      <c r="K15" s="131">
        <v>444.2</v>
      </c>
      <c r="L15" s="83">
        <f t="shared" si="1"/>
        <v>-74.899999999999977</v>
      </c>
      <c r="M15" s="95">
        <f t="shared" si="2"/>
        <v>79.935064935064929</v>
      </c>
      <c r="N15" s="74">
        <f t="shared" si="3"/>
        <v>64.376811594202906</v>
      </c>
      <c r="O15" s="141">
        <f t="shared" si="6"/>
        <v>15.558253340862024</v>
      </c>
      <c r="P15" s="48"/>
      <c r="Q15" s="110"/>
      <c r="R15" s="110"/>
      <c r="S15" s="110"/>
      <c r="T15" s="110"/>
      <c r="U15" s="110"/>
    </row>
    <row r="16" spans="1:21" s="1" customFormat="1" ht="15.75" x14ac:dyDescent="0.2">
      <c r="A16" s="101">
        <f t="shared" si="4"/>
        <v>3.3759999999999999</v>
      </c>
      <c r="B16" s="205" t="s">
        <v>58</v>
      </c>
      <c r="C16" s="206">
        <v>6.5831249999999999</v>
      </c>
      <c r="D16" s="131">
        <v>3.3759999999999999</v>
      </c>
      <c r="E16" s="230">
        <f t="shared" si="5"/>
        <v>51.282635526440714</v>
      </c>
      <c r="F16" s="131">
        <v>5.07</v>
      </c>
      <c r="G16" s="83">
        <f t="shared" si="7"/>
        <v>-1.6940000000000004</v>
      </c>
      <c r="H16" s="308">
        <v>37.6</v>
      </c>
      <c r="I16" s="230">
        <v>17.861000000000001</v>
      </c>
      <c r="J16" s="308">
        <f t="shared" si="0"/>
        <v>47.502659574468083</v>
      </c>
      <c r="K16" s="131">
        <v>28.713000000000001</v>
      </c>
      <c r="L16" s="83">
        <f t="shared" si="1"/>
        <v>-10.852</v>
      </c>
      <c r="M16" s="95">
        <f t="shared" si="2"/>
        <v>52.905805687203795</v>
      </c>
      <c r="N16" s="74">
        <f t="shared" si="3"/>
        <v>56.633136094674555</v>
      </c>
      <c r="O16" s="141">
        <f t="shared" si="6"/>
        <v>-3.7273304074707596</v>
      </c>
      <c r="Q16" s="110"/>
      <c r="R16" s="110"/>
      <c r="S16" s="110"/>
      <c r="T16" s="110"/>
      <c r="U16" s="110"/>
    </row>
    <row r="17" spans="1:21" s="1" customFormat="1" ht="15.75" x14ac:dyDescent="0.2">
      <c r="A17" s="101">
        <f t="shared" si="4"/>
        <v>42.91</v>
      </c>
      <c r="B17" s="205" t="s">
        <v>12</v>
      </c>
      <c r="C17" s="206">
        <v>98.896770000000004</v>
      </c>
      <c r="D17" s="131">
        <v>42.91</v>
      </c>
      <c r="E17" s="230">
        <f t="shared" si="5"/>
        <v>43.388676900165692</v>
      </c>
      <c r="F17" s="131">
        <v>99.6</v>
      </c>
      <c r="G17" s="83">
        <f t="shared" si="7"/>
        <v>-56.69</v>
      </c>
      <c r="H17" s="308">
        <v>760</v>
      </c>
      <c r="I17" s="230">
        <v>362.31</v>
      </c>
      <c r="J17" s="308">
        <f t="shared" si="0"/>
        <v>47.672368421052632</v>
      </c>
      <c r="K17" s="131">
        <v>803.14</v>
      </c>
      <c r="L17" s="83">
        <f t="shared" si="1"/>
        <v>-440.83</v>
      </c>
      <c r="M17" s="95">
        <f t="shared" si="2"/>
        <v>84.434863668142626</v>
      </c>
      <c r="N17" s="74">
        <f t="shared" si="3"/>
        <v>80.636546184738961</v>
      </c>
      <c r="O17" s="141">
        <f t="shared" si="6"/>
        <v>3.7983174834036646</v>
      </c>
      <c r="Q17" s="110"/>
      <c r="R17" s="110"/>
      <c r="S17" s="110"/>
      <c r="T17" s="110"/>
      <c r="U17" s="110"/>
    </row>
    <row r="18" spans="1:21" s="1" customFormat="1" ht="15.75" x14ac:dyDescent="0.2">
      <c r="A18" s="101">
        <f t="shared" si="4"/>
        <v>16.292999999999999</v>
      </c>
      <c r="B18" s="205" t="s">
        <v>13</v>
      </c>
      <c r="C18" s="206">
        <v>34.350499999999997</v>
      </c>
      <c r="D18" s="131">
        <v>16.292999999999999</v>
      </c>
      <c r="E18" s="230">
        <f t="shared" si="5"/>
        <v>47.431623993828332</v>
      </c>
      <c r="F18" s="131">
        <v>24.917999999999999</v>
      </c>
      <c r="G18" s="83">
        <f t="shared" si="7"/>
        <v>-8.625</v>
      </c>
      <c r="H18" s="308">
        <v>192.3</v>
      </c>
      <c r="I18" s="230">
        <v>107.268</v>
      </c>
      <c r="J18" s="308">
        <f t="shared" si="0"/>
        <v>55.78159126365054</v>
      </c>
      <c r="K18" s="131">
        <v>164</v>
      </c>
      <c r="L18" s="83">
        <f t="shared" si="1"/>
        <v>-56.731999999999999</v>
      </c>
      <c r="M18" s="95">
        <f t="shared" si="2"/>
        <v>65.836862456269571</v>
      </c>
      <c r="N18" s="74">
        <f t="shared" si="3"/>
        <v>65.815876073521153</v>
      </c>
      <c r="O18" s="141">
        <f t="shared" si="6"/>
        <v>2.0986382748418464E-2</v>
      </c>
      <c r="Q18" s="110"/>
      <c r="R18" s="110"/>
      <c r="S18" s="110"/>
      <c r="T18" s="110"/>
      <c r="U18" s="110"/>
    </row>
    <row r="19" spans="1:21" s="1" customFormat="1" ht="15" customHeight="1" x14ac:dyDescent="0.2">
      <c r="A19" s="101">
        <f t="shared" si="4"/>
        <v>0.13500000000000001</v>
      </c>
      <c r="B19" s="205" t="s">
        <v>14</v>
      </c>
      <c r="C19" s="206">
        <v>2.0579999999999998</v>
      </c>
      <c r="D19" s="131">
        <v>0.13500000000000001</v>
      </c>
      <c r="E19" s="230">
        <f t="shared" si="5"/>
        <v>6.5597667638483976</v>
      </c>
      <c r="F19" s="131">
        <v>0</v>
      </c>
      <c r="G19" s="83">
        <f t="shared" si="7"/>
        <v>0.13500000000000001</v>
      </c>
      <c r="H19" s="308">
        <v>6.3</v>
      </c>
      <c r="I19" s="230">
        <v>0.27200000000000002</v>
      </c>
      <c r="J19" s="308">
        <f t="shared" si="0"/>
        <v>4.3174603174603181</v>
      </c>
      <c r="K19" s="131">
        <v>0</v>
      </c>
      <c r="L19" s="83">
        <f t="shared" si="1"/>
        <v>0.27200000000000002</v>
      </c>
      <c r="M19" s="95">
        <f t="shared" si="2"/>
        <v>20.148148148148145</v>
      </c>
      <c r="N19" s="74" t="str">
        <f t="shared" si="3"/>
        <v/>
      </c>
      <c r="O19" s="141" t="str">
        <f t="shared" si="6"/>
        <v/>
      </c>
      <c r="Q19" s="110"/>
      <c r="R19" s="110"/>
      <c r="S19" s="110"/>
      <c r="T19" s="110"/>
      <c r="U19" s="110"/>
    </row>
    <row r="20" spans="1:21" s="1" customFormat="1" ht="15.75" x14ac:dyDescent="0.2">
      <c r="A20" s="101">
        <f t="shared" si="4"/>
        <v>105.955</v>
      </c>
      <c r="B20" s="205" t="s">
        <v>15</v>
      </c>
      <c r="C20" s="206">
        <v>157.666</v>
      </c>
      <c r="D20" s="131">
        <v>105.955</v>
      </c>
      <c r="E20" s="230">
        <f t="shared" si="5"/>
        <v>67.202186901424525</v>
      </c>
      <c r="F20" s="131">
        <v>154.54499999999999</v>
      </c>
      <c r="G20" s="83">
        <f t="shared" si="7"/>
        <v>-48.589999999999989</v>
      </c>
      <c r="H20" s="308">
        <v>545.1</v>
      </c>
      <c r="I20" s="230">
        <v>706.21699999999998</v>
      </c>
      <c r="J20" s="308">
        <f t="shared" si="0"/>
        <v>129.55732893047147</v>
      </c>
      <c r="K20" s="131">
        <v>1005.01</v>
      </c>
      <c r="L20" s="83">
        <f t="shared" si="1"/>
        <v>-298.79300000000001</v>
      </c>
      <c r="M20" s="95">
        <f t="shared" si="2"/>
        <v>66.652541173139539</v>
      </c>
      <c r="N20" s="74">
        <f t="shared" si="3"/>
        <v>65.03025008897086</v>
      </c>
      <c r="O20" s="141">
        <f t="shared" si="6"/>
        <v>1.6222910841686797</v>
      </c>
      <c r="Q20" s="110"/>
      <c r="R20" s="110"/>
      <c r="S20" s="110"/>
      <c r="T20" s="110"/>
      <c r="U20" s="110"/>
    </row>
    <row r="21" spans="1:21" s="1" customFormat="1" ht="15" customHeight="1" x14ac:dyDescent="0.2">
      <c r="A21" s="101">
        <f t="shared" si="4"/>
        <v>2.1000000000000001E-2</v>
      </c>
      <c r="B21" s="205" t="s">
        <v>16</v>
      </c>
      <c r="C21" s="206">
        <v>2.1000000000000001E-2</v>
      </c>
      <c r="D21" s="131">
        <v>2.1000000000000001E-2</v>
      </c>
      <c r="E21" s="230">
        <f t="shared" si="5"/>
        <v>100</v>
      </c>
      <c r="F21" s="131">
        <v>0</v>
      </c>
      <c r="G21" s="83">
        <f t="shared" si="7"/>
        <v>2.1000000000000001E-2</v>
      </c>
      <c r="H21" s="308"/>
      <c r="I21" s="230">
        <v>6.2E-2</v>
      </c>
      <c r="J21" s="308" t="str">
        <f t="shared" si="0"/>
        <v/>
      </c>
      <c r="K21" s="131">
        <v>0</v>
      </c>
      <c r="L21" s="83">
        <f t="shared" si="1"/>
        <v>6.2E-2</v>
      </c>
      <c r="M21" s="95">
        <f t="shared" si="2"/>
        <v>29.523809523809522</v>
      </c>
      <c r="N21" s="74" t="str">
        <f t="shared" si="3"/>
        <v/>
      </c>
      <c r="O21" s="141" t="str">
        <f t="shared" si="6"/>
        <v/>
      </c>
    </row>
    <row r="22" spans="1:21" s="1" customFormat="1" ht="15.75" x14ac:dyDescent="0.2">
      <c r="A22" s="101">
        <f t="shared" si="4"/>
        <v>7.2</v>
      </c>
      <c r="B22" s="205" t="s">
        <v>17</v>
      </c>
      <c r="C22" s="206">
        <v>21.048999999999999</v>
      </c>
      <c r="D22" s="131">
        <v>7.2</v>
      </c>
      <c r="E22" s="230">
        <f t="shared" si="5"/>
        <v>34.205900517839325</v>
      </c>
      <c r="F22" s="131">
        <v>14.2</v>
      </c>
      <c r="G22" s="83">
        <f t="shared" si="7"/>
        <v>-6.9999999999999991</v>
      </c>
      <c r="H22" s="308">
        <v>100</v>
      </c>
      <c r="I22" s="230">
        <v>51.1</v>
      </c>
      <c r="J22" s="308">
        <f t="shared" si="0"/>
        <v>51.1</v>
      </c>
      <c r="K22" s="131">
        <v>82</v>
      </c>
      <c r="L22" s="83">
        <f t="shared" si="1"/>
        <v>-30.9</v>
      </c>
      <c r="M22" s="95">
        <f t="shared" si="2"/>
        <v>70.972222222222229</v>
      </c>
      <c r="N22" s="74">
        <f t="shared" si="3"/>
        <v>57.74647887323944</v>
      </c>
      <c r="O22" s="141">
        <f t="shared" si="6"/>
        <v>13.225743348982789</v>
      </c>
    </row>
    <row r="23" spans="1:21" s="1" customFormat="1" ht="15" hidden="1" customHeight="1" x14ac:dyDescent="0.2">
      <c r="A23" s="101" t="str">
        <f t="shared" si="4"/>
        <v>x</v>
      </c>
      <c r="B23" s="205" t="s">
        <v>18</v>
      </c>
      <c r="C23" s="206">
        <v>5.0000000000000001E-3</v>
      </c>
      <c r="D23" s="131">
        <v>0</v>
      </c>
      <c r="E23" s="230">
        <f t="shared" si="5"/>
        <v>0</v>
      </c>
      <c r="F23" s="131">
        <v>0</v>
      </c>
      <c r="G23" s="83">
        <f t="shared" si="7"/>
        <v>0</v>
      </c>
      <c r="H23" s="308"/>
      <c r="I23" s="230">
        <v>0</v>
      </c>
      <c r="J23" s="308" t="str">
        <f t="shared" si="0"/>
        <v/>
      </c>
      <c r="K23" s="131">
        <v>0</v>
      </c>
      <c r="L23" s="90">
        <f t="shared" si="1"/>
        <v>0</v>
      </c>
      <c r="M23" s="165" t="str">
        <f t="shared" si="2"/>
        <v/>
      </c>
      <c r="N23" s="74" t="str">
        <f t="shared" si="3"/>
        <v/>
      </c>
      <c r="O23" s="141" t="str">
        <f t="shared" si="6"/>
        <v/>
      </c>
    </row>
    <row r="24" spans="1:21" s="1" customFormat="1" ht="15" hidden="1" customHeight="1" x14ac:dyDescent="0.2">
      <c r="A24" s="101" t="str">
        <f t="shared" si="4"/>
        <v>x</v>
      </c>
      <c r="B24" s="205" t="s">
        <v>136</v>
      </c>
      <c r="C24" s="206"/>
      <c r="D24" s="131" t="s">
        <v>136</v>
      </c>
      <c r="E24" s="230">
        <f t="shared" si="5"/>
        <v>0</v>
      </c>
      <c r="F24" s="131" t="s">
        <v>136</v>
      </c>
      <c r="G24" s="83" t="str">
        <f t="shared" si="7"/>
        <v/>
      </c>
      <c r="H24" s="308"/>
      <c r="I24" s="230" t="s">
        <v>136</v>
      </c>
      <c r="J24" s="308" t="str">
        <f t="shared" si="0"/>
        <v/>
      </c>
      <c r="K24" s="131" t="s">
        <v>136</v>
      </c>
      <c r="L24" s="90" t="str">
        <f t="shared" si="1"/>
        <v/>
      </c>
      <c r="M24" s="165" t="str">
        <f t="shared" si="2"/>
        <v/>
      </c>
      <c r="N24" s="74" t="str">
        <f t="shared" si="3"/>
        <v/>
      </c>
      <c r="O24" s="141" t="str">
        <f t="shared" si="6"/>
        <v/>
      </c>
    </row>
    <row r="25" spans="1:21" s="13" customFormat="1" ht="15.75" x14ac:dyDescent="0.25">
      <c r="A25" s="101">
        <f t="shared" si="4"/>
        <v>13.577</v>
      </c>
      <c r="B25" s="203" t="s">
        <v>19</v>
      </c>
      <c r="C25" s="204">
        <v>16.053629999999998</v>
      </c>
      <c r="D25" s="186">
        <f>SUM(D26:D35)</f>
        <v>13.577</v>
      </c>
      <c r="E25" s="236">
        <f t="shared" si="5"/>
        <v>84.572772637714962</v>
      </c>
      <c r="F25" s="24">
        <f>SUM(F26:F35)</f>
        <v>20.21</v>
      </c>
      <c r="G25" s="98">
        <f>D25-F25</f>
        <v>-6.6330000000000009</v>
      </c>
      <c r="H25" s="236">
        <v>133.80000000000001</v>
      </c>
      <c r="I25" s="230">
        <f>SUM(I26:I35)</f>
        <v>106.09099999999999</v>
      </c>
      <c r="J25" s="351">
        <f t="shared" si="0"/>
        <v>79.290732436472339</v>
      </c>
      <c r="K25" s="229">
        <f>SUM(K26:K35)</f>
        <v>215.595</v>
      </c>
      <c r="L25" s="163">
        <f>I25-K25</f>
        <v>-109.504</v>
      </c>
      <c r="M25" s="186">
        <f>IF(D25&gt;0,I25/D25*10,"")</f>
        <v>78.140237165795099</v>
      </c>
      <c r="N25" s="21">
        <f>IF(F25&gt;0,K25/F25*10,"")</f>
        <v>106.67738743196438</v>
      </c>
      <c r="O25" s="98">
        <f t="shared" si="6"/>
        <v>-28.537150266169277</v>
      </c>
    </row>
    <row r="26" spans="1:21" s="1" customFormat="1" ht="15" hidden="1" customHeight="1" x14ac:dyDescent="0.2">
      <c r="A26" s="101" t="str">
        <f t="shared" si="4"/>
        <v>x</v>
      </c>
      <c r="B26" s="205" t="s">
        <v>137</v>
      </c>
      <c r="C26" s="206"/>
      <c r="D26" s="131">
        <v>0</v>
      </c>
      <c r="E26" s="230">
        <f t="shared" si="5"/>
        <v>0</v>
      </c>
      <c r="F26" s="131">
        <v>0</v>
      </c>
      <c r="G26" s="84">
        <f t="shared" ref="G26:G35" si="8">IFERROR(D26-F26,"")</f>
        <v>0</v>
      </c>
      <c r="H26" s="309"/>
      <c r="I26" s="230">
        <v>0</v>
      </c>
      <c r="J26" s="308" t="str">
        <f t="shared" si="0"/>
        <v/>
      </c>
      <c r="K26" s="131">
        <v>0</v>
      </c>
      <c r="L26" s="90">
        <f t="shared" ref="L26:L35" si="9">IFERROR(I26-K26,"")</f>
        <v>0</v>
      </c>
      <c r="M26" s="165" t="str">
        <f t="shared" ref="M26:M35" si="10">IFERROR(IF(D26&gt;0,I26/D26*10,""),"")</f>
        <v/>
      </c>
      <c r="N26" s="74" t="str">
        <f t="shared" ref="N26:N35" si="11">IFERROR(IF(F26&gt;0,K26/F26*10,""),"")</f>
        <v/>
      </c>
      <c r="O26" s="141" t="str">
        <f t="shared" si="6"/>
        <v/>
      </c>
    </row>
    <row r="27" spans="1:21" s="1" customFormat="1" ht="15" hidden="1" customHeight="1" x14ac:dyDescent="0.2">
      <c r="A27" s="101" t="str">
        <f t="shared" si="4"/>
        <v>x</v>
      </c>
      <c r="B27" s="205" t="s">
        <v>20</v>
      </c>
      <c r="C27" s="206"/>
      <c r="D27" s="131">
        <v>0</v>
      </c>
      <c r="E27" s="230">
        <f t="shared" si="5"/>
        <v>0</v>
      </c>
      <c r="F27" s="131">
        <v>0</v>
      </c>
      <c r="G27" s="84">
        <f t="shared" si="8"/>
        <v>0</v>
      </c>
      <c r="H27" s="309"/>
      <c r="I27" s="230">
        <v>0</v>
      </c>
      <c r="J27" s="308" t="str">
        <f t="shared" si="0"/>
        <v/>
      </c>
      <c r="K27" s="131">
        <v>0</v>
      </c>
      <c r="L27" s="90">
        <f t="shared" si="9"/>
        <v>0</v>
      </c>
      <c r="M27" s="165" t="str">
        <f t="shared" si="10"/>
        <v/>
      </c>
      <c r="N27" s="74" t="str">
        <f t="shared" si="11"/>
        <v/>
      </c>
      <c r="O27" s="141" t="str">
        <f t="shared" si="6"/>
        <v/>
      </c>
    </row>
    <row r="28" spans="1:21" s="1" customFormat="1" ht="15" hidden="1" customHeight="1" x14ac:dyDescent="0.2">
      <c r="A28" s="101" t="str">
        <f t="shared" si="4"/>
        <v>x</v>
      </c>
      <c r="B28" s="205" t="s">
        <v>21</v>
      </c>
      <c r="C28" s="206"/>
      <c r="D28" s="131">
        <v>0</v>
      </c>
      <c r="E28" s="230">
        <f t="shared" si="5"/>
        <v>0</v>
      </c>
      <c r="F28" s="131">
        <v>0</v>
      </c>
      <c r="G28" s="84">
        <f t="shared" si="8"/>
        <v>0</v>
      </c>
      <c r="H28" s="309"/>
      <c r="I28" s="230">
        <v>0</v>
      </c>
      <c r="J28" s="308" t="str">
        <f t="shared" si="0"/>
        <v/>
      </c>
      <c r="K28" s="131">
        <v>0</v>
      </c>
      <c r="L28" s="90">
        <f t="shared" si="9"/>
        <v>0</v>
      </c>
      <c r="M28" s="165" t="str">
        <f t="shared" si="10"/>
        <v/>
      </c>
      <c r="N28" s="74" t="str">
        <f t="shared" si="11"/>
        <v/>
      </c>
      <c r="O28" s="141" t="str">
        <f t="shared" si="6"/>
        <v/>
      </c>
    </row>
    <row r="29" spans="1:21" s="1" customFormat="1" ht="15" hidden="1" customHeight="1" x14ac:dyDescent="0.2">
      <c r="A29" s="101" t="str">
        <f t="shared" si="4"/>
        <v>x</v>
      </c>
      <c r="B29" s="205" t="s">
        <v>136</v>
      </c>
      <c r="C29" s="206"/>
      <c r="D29" s="131" t="s">
        <v>136</v>
      </c>
      <c r="E29" s="230">
        <f t="shared" si="5"/>
        <v>0</v>
      </c>
      <c r="F29" s="131" t="s">
        <v>136</v>
      </c>
      <c r="G29" s="84" t="str">
        <f t="shared" si="8"/>
        <v/>
      </c>
      <c r="H29" s="309"/>
      <c r="I29" s="230" t="s">
        <v>136</v>
      </c>
      <c r="J29" s="308" t="str">
        <f t="shared" si="0"/>
        <v/>
      </c>
      <c r="K29" s="131" t="s">
        <v>136</v>
      </c>
      <c r="L29" s="83" t="str">
        <f t="shared" si="9"/>
        <v/>
      </c>
      <c r="M29" s="95" t="str">
        <f t="shared" si="10"/>
        <v/>
      </c>
      <c r="N29" s="74" t="str">
        <f t="shared" si="11"/>
        <v/>
      </c>
      <c r="O29" s="141" t="str">
        <f t="shared" si="6"/>
        <v/>
      </c>
    </row>
    <row r="30" spans="1:21" s="1" customFormat="1" ht="15" hidden="1" customHeight="1" x14ac:dyDescent="0.2">
      <c r="A30" s="101" t="str">
        <f t="shared" si="4"/>
        <v>x</v>
      </c>
      <c r="B30" s="205" t="s">
        <v>22</v>
      </c>
      <c r="C30" s="206"/>
      <c r="D30" s="131">
        <v>0</v>
      </c>
      <c r="E30" s="230">
        <f t="shared" si="5"/>
        <v>0</v>
      </c>
      <c r="F30" s="131">
        <v>0</v>
      </c>
      <c r="G30" s="83">
        <f t="shared" si="8"/>
        <v>0</v>
      </c>
      <c r="H30" s="308"/>
      <c r="I30" s="230">
        <v>0</v>
      </c>
      <c r="J30" s="308" t="str">
        <f t="shared" si="0"/>
        <v/>
      </c>
      <c r="K30" s="131">
        <v>0</v>
      </c>
      <c r="L30" s="83">
        <f t="shared" si="9"/>
        <v>0</v>
      </c>
      <c r="M30" s="95" t="str">
        <f t="shared" si="10"/>
        <v/>
      </c>
      <c r="N30" s="74" t="str">
        <f t="shared" si="11"/>
        <v/>
      </c>
      <c r="O30" s="141" t="str">
        <f t="shared" si="6"/>
        <v/>
      </c>
    </row>
    <row r="31" spans="1:21" s="1" customFormat="1" ht="15.75" x14ac:dyDescent="0.2">
      <c r="A31" s="101">
        <f t="shared" si="4"/>
        <v>13.577</v>
      </c>
      <c r="B31" s="205" t="s">
        <v>83</v>
      </c>
      <c r="C31" s="206">
        <v>15.95363</v>
      </c>
      <c r="D31" s="131">
        <v>13.577</v>
      </c>
      <c r="E31" s="230">
        <f t="shared" si="5"/>
        <v>85.102888809631409</v>
      </c>
      <c r="F31" s="131">
        <v>20.21</v>
      </c>
      <c r="G31" s="84">
        <f t="shared" si="8"/>
        <v>-6.6330000000000009</v>
      </c>
      <c r="H31" s="309">
        <v>132</v>
      </c>
      <c r="I31" s="230">
        <v>106.09099999999999</v>
      </c>
      <c r="J31" s="308">
        <f t="shared" si="0"/>
        <v>80.371969696969686</v>
      </c>
      <c r="K31" s="131">
        <v>215.595</v>
      </c>
      <c r="L31" s="83">
        <f t="shared" si="9"/>
        <v>-109.504</v>
      </c>
      <c r="M31" s="95">
        <f t="shared" si="10"/>
        <v>78.140237165795099</v>
      </c>
      <c r="N31" s="74">
        <f t="shared" si="11"/>
        <v>106.67738743196438</v>
      </c>
      <c r="O31" s="141">
        <f t="shared" si="6"/>
        <v>-28.537150266169277</v>
      </c>
    </row>
    <row r="32" spans="1:21" s="1" customFormat="1" ht="15" hidden="1" customHeight="1" x14ac:dyDescent="0.2">
      <c r="A32" s="101" t="str">
        <f t="shared" si="4"/>
        <v>x</v>
      </c>
      <c r="B32" s="205" t="s">
        <v>23</v>
      </c>
      <c r="C32" s="206"/>
      <c r="D32" s="131">
        <v>0</v>
      </c>
      <c r="E32" s="230">
        <f t="shared" si="5"/>
        <v>0</v>
      </c>
      <c r="F32" s="131">
        <v>0</v>
      </c>
      <c r="G32" s="83">
        <f t="shared" si="8"/>
        <v>0</v>
      </c>
      <c r="H32" s="308"/>
      <c r="I32" s="230">
        <v>0</v>
      </c>
      <c r="J32" s="308" t="str">
        <f t="shared" si="0"/>
        <v/>
      </c>
      <c r="K32" s="131">
        <v>0</v>
      </c>
      <c r="L32" s="83">
        <f t="shared" si="9"/>
        <v>0</v>
      </c>
      <c r="M32" s="95" t="str">
        <f t="shared" si="10"/>
        <v/>
      </c>
      <c r="N32" s="74" t="str">
        <f t="shared" si="11"/>
        <v/>
      </c>
      <c r="O32" s="141" t="str">
        <f t="shared" si="6"/>
        <v/>
      </c>
    </row>
    <row r="33" spans="1:16" s="1" customFormat="1" ht="15" hidden="1" customHeight="1" x14ac:dyDescent="0.2">
      <c r="A33" s="101" t="str">
        <f t="shared" si="4"/>
        <v>x</v>
      </c>
      <c r="B33" s="205" t="s">
        <v>24</v>
      </c>
      <c r="C33" s="206"/>
      <c r="D33" s="131">
        <v>0</v>
      </c>
      <c r="E33" s="230">
        <f t="shared" si="5"/>
        <v>0</v>
      </c>
      <c r="F33" s="131">
        <v>0</v>
      </c>
      <c r="G33" s="84">
        <f t="shared" si="8"/>
        <v>0</v>
      </c>
      <c r="H33" s="309"/>
      <c r="I33" s="230">
        <v>0</v>
      </c>
      <c r="J33" s="308" t="str">
        <f t="shared" si="0"/>
        <v/>
      </c>
      <c r="K33" s="131">
        <v>0</v>
      </c>
      <c r="L33" s="83">
        <f t="shared" si="9"/>
        <v>0</v>
      </c>
      <c r="M33" s="95" t="str">
        <f t="shared" si="10"/>
        <v/>
      </c>
      <c r="N33" s="74" t="str">
        <f t="shared" si="11"/>
        <v/>
      </c>
      <c r="O33" s="141" t="str">
        <f t="shared" si="6"/>
        <v/>
      </c>
    </row>
    <row r="34" spans="1:16" s="1" customFormat="1" ht="15" hidden="1" customHeight="1" x14ac:dyDescent="0.2">
      <c r="A34" s="101" t="str">
        <f t="shared" si="4"/>
        <v>x</v>
      </c>
      <c r="B34" s="205" t="s">
        <v>25</v>
      </c>
      <c r="C34" s="206"/>
      <c r="D34" s="131">
        <v>0</v>
      </c>
      <c r="E34" s="230">
        <f t="shared" si="5"/>
        <v>0</v>
      </c>
      <c r="F34" s="131">
        <v>0</v>
      </c>
      <c r="G34" s="84">
        <f t="shared" si="8"/>
        <v>0</v>
      </c>
      <c r="H34" s="309"/>
      <c r="I34" s="230">
        <v>0</v>
      </c>
      <c r="J34" s="308" t="str">
        <f t="shared" si="0"/>
        <v/>
      </c>
      <c r="K34" s="131">
        <v>0</v>
      </c>
      <c r="L34" s="83">
        <f t="shared" si="9"/>
        <v>0</v>
      </c>
      <c r="M34" s="95" t="str">
        <f t="shared" si="10"/>
        <v/>
      </c>
      <c r="N34" s="74" t="str">
        <f t="shared" si="11"/>
        <v/>
      </c>
      <c r="O34" s="141" t="str">
        <f t="shared" si="6"/>
        <v/>
      </c>
    </row>
    <row r="35" spans="1:16" s="1" customFormat="1" ht="15" hidden="1" customHeight="1" x14ac:dyDescent="0.2">
      <c r="A35" s="101" t="str">
        <f t="shared" si="4"/>
        <v>x</v>
      </c>
      <c r="B35" s="205" t="s">
        <v>26</v>
      </c>
      <c r="C35" s="206">
        <v>0.1</v>
      </c>
      <c r="D35" s="131">
        <v>0</v>
      </c>
      <c r="E35" s="230">
        <f t="shared" si="5"/>
        <v>0</v>
      </c>
      <c r="F35" s="131">
        <v>0</v>
      </c>
      <c r="G35" s="83">
        <f t="shared" si="8"/>
        <v>0</v>
      </c>
      <c r="H35" s="308">
        <v>1.8</v>
      </c>
      <c r="I35" s="230">
        <v>0</v>
      </c>
      <c r="J35" s="308">
        <f t="shared" si="0"/>
        <v>0</v>
      </c>
      <c r="K35" s="131">
        <v>0</v>
      </c>
      <c r="L35" s="83">
        <f t="shared" si="9"/>
        <v>0</v>
      </c>
      <c r="M35" s="95" t="str">
        <f t="shared" si="10"/>
        <v/>
      </c>
      <c r="N35" s="74" t="str">
        <f t="shared" si="11"/>
        <v/>
      </c>
      <c r="O35" s="141" t="str">
        <f t="shared" si="6"/>
        <v/>
      </c>
    </row>
    <row r="36" spans="1:16" s="13" customFormat="1" ht="15.75" x14ac:dyDescent="0.25">
      <c r="A36" s="101">
        <f t="shared" si="4"/>
        <v>612.13066000000003</v>
      </c>
      <c r="B36" s="203" t="s">
        <v>59</v>
      </c>
      <c r="C36" s="204">
        <v>676.06581549999999</v>
      </c>
      <c r="D36" s="164">
        <f>SUM(D37:D44)</f>
        <v>612.13066000000003</v>
      </c>
      <c r="E36" s="236">
        <f t="shared" si="5"/>
        <v>90.543057490236322</v>
      </c>
      <c r="F36" s="24">
        <f>SUM(F37:F44)</f>
        <v>717.21</v>
      </c>
      <c r="G36" s="98">
        <f>D36-F36</f>
        <v>-105.07934</v>
      </c>
      <c r="H36" s="236">
        <v>2992.4300000000003</v>
      </c>
      <c r="I36" s="237">
        <f>SUM(I37:I44)</f>
        <v>2857.14</v>
      </c>
      <c r="J36" s="351">
        <f t="shared" si="0"/>
        <v>95.478925154473103</v>
      </c>
      <c r="K36" s="229">
        <f>SUM(K37:K44)</f>
        <v>3374.4070000000002</v>
      </c>
      <c r="L36" s="163">
        <f>I36-K36</f>
        <v>-517.26700000000028</v>
      </c>
      <c r="M36" s="164">
        <f>IF(D36&gt;0,I36/D36*10,"")</f>
        <v>46.675329087420643</v>
      </c>
      <c r="N36" s="21">
        <f>IF(F36&gt;0,K36/F36*10,"")</f>
        <v>47.049079070286254</v>
      </c>
      <c r="O36" s="98">
        <f t="shared" si="6"/>
        <v>-0.37374998286561123</v>
      </c>
    </row>
    <row r="37" spans="1:16" s="17" customFormat="1" ht="15.75" x14ac:dyDescent="0.2">
      <c r="A37" s="101">
        <f t="shared" si="4"/>
        <v>18.577660000000002</v>
      </c>
      <c r="B37" s="205" t="s">
        <v>84</v>
      </c>
      <c r="C37" s="206">
        <v>18.577660000000002</v>
      </c>
      <c r="D37" s="131">
        <v>18.577660000000002</v>
      </c>
      <c r="E37" s="230">
        <f t="shared" si="5"/>
        <v>100</v>
      </c>
      <c r="F37" s="131">
        <v>22.192</v>
      </c>
      <c r="G37" s="84">
        <f t="shared" ref="G37:G44" si="12">IFERROR(D37-F37,"")</f>
        <v>-3.6143399999999986</v>
      </c>
      <c r="H37" s="309">
        <v>72.5</v>
      </c>
      <c r="I37" s="230">
        <v>90.13</v>
      </c>
      <c r="J37" s="308">
        <f t="shared" ref="J37:J68" si="13">IFERROR(I37/H37*100,"")</f>
        <v>124.31724137931033</v>
      </c>
      <c r="K37" s="131">
        <v>101.2</v>
      </c>
      <c r="L37" s="83">
        <f t="shared" ref="L37:L44" si="14">IFERROR(I37-K37,"")</f>
        <v>-11.070000000000007</v>
      </c>
      <c r="M37" s="95">
        <f t="shared" ref="M37:M44" si="15">IFERROR(IF(D37&gt;0,I37/D37*10,""),"")</f>
        <v>48.515259725928878</v>
      </c>
      <c r="N37" s="74">
        <f t="shared" ref="N37:N44" si="16">IFERROR(IF(F37&gt;0,K37/F37*10,""),"")</f>
        <v>45.602018745493865</v>
      </c>
      <c r="O37" s="141">
        <f t="shared" si="6"/>
        <v>2.9132409804350132</v>
      </c>
    </row>
    <row r="38" spans="1:16" s="1" customFormat="1" ht="15" hidden="1" customHeight="1" x14ac:dyDescent="0.2">
      <c r="A38" s="101" t="str">
        <f t="shared" si="4"/>
        <v>x</v>
      </c>
      <c r="B38" s="205" t="s">
        <v>85</v>
      </c>
      <c r="C38" s="206">
        <v>0.04</v>
      </c>
      <c r="D38" s="131">
        <v>0</v>
      </c>
      <c r="E38" s="230">
        <f t="shared" si="5"/>
        <v>0</v>
      </c>
      <c r="F38" s="131">
        <v>0.29199999999999998</v>
      </c>
      <c r="G38" s="84">
        <f t="shared" si="12"/>
        <v>-0.29199999999999998</v>
      </c>
      <c r="H38" s="309"/>
      <c r="I38" s="230">
        <v>0</v>
      </c>
      <c r="J38" s="308" t="str">
        <f t="shared" si="13"/>
        <v/>
      </c>
      <c r="K38" s="131">
        <v>0.2</v>
      </c>
      <c r="L38" s="83">
        <f t="shared" si="14"/>
        <v>-0.2</v>
      </c>
      <c r="M38" s="95" t="str">
        <f t="shared" si="15"/>
        <v/>
      </c>
      <c r="N38" s="74">
        <f t="shared" si="16"/>
        <v>6.8493150684931514</v>
      </c>
      <c r="O38" s="141" t="str">
        <f t="shared" si="6"/>
        <v/>
      </c>
    </row>
    <row r="39" spans="1:16" s="3" customFormat="1" ht="15.75" x14ac:dyDescent="0.2">
      <c r="A39" s="101">
        <f t="shared" si="4"/>
        <v>2</v>
      </c>
      <c r="B39" s="207" t="s">
        <v>63</v>
      </c>
      <c r="C39" s="206">
        <v>2.70425</v>
      </c>
      <c r="D39" s="131">
        <v>2</v>
      </c>
      <c r="E39" s="230">
        <f t="shared" si="5"/>
        <v>73.95765924008505</v>
      </c>
      <c r="F39" s="131">
        <v>3.5619999999999998</v>
      </c>
      <c r="G39" s="85">
        <f t="shared" si="12"/>
        <v>-1.5619999999999998</v>
      </c>
      <c r="H39" s="310">
        <v>8.23</v>
      </c>
      <c r="I39" s="230">
        <v>12.9</v>
      </c>
      <c r="J39" s="308">
        <f t="shared" si="13"/>
        <v>156.74362089914945</v>
      </c>
      <c r="K39" s="131">
        <v>12.629</v>
      </c>
      <c r="L39" s="83">
        <f t="shared" si="14"/>
        <v>0.2710000000000008</v>
      </c>
      <c r="M39" s="95">
        <f t="shared" si="15"/>
        <v>64.5</v>
      </c>
      <c r="N39" s="74">
        <f t="shared" si="16"/>
        <v>35.454800673778777</v>
      </c>
      <c r="O39" s="141">
        <f t="shared" si="6"/>
        <v>29.045199326221223</v>
      </c>
    </row>
    <row r="40" spans="1:16" s="1" customFormat="1" ht="15.75" x14ac:dyDescent="0.2">
      <c r="A40" s="101">
        <f t="shared" si="4"/>
        <v>426.41399999999999</v>
      </c>
      <c r="B40" s="205" t="s">
        <v>27</v>
      </c>
      <c r="C40" s="206">
        <v>426.41385550000001</v>
      </c>
      <c r="D40" s="131">
        <v>426.41399999999999</v>
      </c>
      <c r="E40" s="230">
        <f t="shared" si="5"/>
        <v>100.0000338872666</v>
      </c>
      <c r="F40" s="131">
        <v>436.04399999999998</v>
      </c>
      <c r="G40" s="84">
        <f t="shared" si="12"/>
        <v>-9.6299999999999955</v>
      </c>
      <c r="H40" s="309">
        <v>2125.4</v>
      </c>
      <c r="I40" s="230">
        <v>2077.1</v>
      </c>
      <c r="J40" s="308">
        <f t="shared" si="13"/>
        <v>97.727486590759383</v>
      </c>
      <c r="K40" s="131">
        <v>2282.6680000000001</v>
      </c>
      <c r="L40" s="83">
        <f t="shared" si="14"/>
        <v>-205.56800000000021</v>
      </c>
      <c r="M40" s="95">
        <f t="shared" si="15"/>
        <v>48.710877222605262</v>
      </c>
      <c r="N40" s="74">
        <f t="shared" si="16"/>
        <v>52.349487666382295</v>
      </c>
      <c r="O40" s="141">
        <f t="shared" si="6"/>
        <v>-3.6386104437770328</v>
      </c>
    </row>
    <row r="41" spans="1:16" s="1" customFormat="1" ht="15" hidden="1" customHeight="1" x14ac:dyDescent="0.2">
      <c r="A41" s="101" t="str">
        <f t="shared" si="4"/>
        <v>x</v>
      </c>
      <c r="B41" s="205" t="s">
        <v>28</v>
      </c>
      <c r="C41" s="206">
        <v>1.2753000000000001</v>
      </c>
      <c r="D41" s="131">
        <v>0</v>
      </c>
      <c r="E41" s="230">
        <f t="shared" si="5"/>
        <v>0</v>
      </c>
      <c r="F41" s="131">
        <v>0</v>
      </c>
      <c r="G41" s="83">
        <f t="shared" si="12"/>
        <v>0</v>
      </c>
      <c r="H41" s="308">
        <v>1.8</v>
      </c>
      <c r="I41" s="230">
        <v>0</v>
      </c>
      <c r="J41" s="308">
        <f t="shared" si="13"/>
        <v>0</v>
      </c>
      <c r="K41" s="131">
        <v>0</v>
      </c>
      <c r="L41" s="83">
        <f t="shared" si="14"/>
        <v>0</v>
      </c>
      <c r="M41" s="95" t="str">
        <f t="shared" si="15"/>
        <v/>
      </c>
      <c r="N41" s="74" t="str">
        <f t="shared" si="16"/>
        <v/>
      </c>
      <c r="O41" s="141" t="str">
        <f t="shared" si="6"/>
        <v/>
      </c>
    </row>
    <row r="42" spans="1:16" s="1" customFormat="1" ht="15.75" x14ac:dyDescent="0.2">
      <c r="A42" s="101">
        <f t="shared" si="4"/>
        <v>52.93</v>
      </c>
      <c r="B42" s="205" t="s">
        <v>29</v>
      </c>
      <c r="C42" s="206">
        <v>84.071899999999999</v>
      </c>
      <c r="D42" s="131">
        <v>52.93</v>
      </c>
      <c r="E42" s="230">
        <f t="shared" si="5"/>
        <v>62.958015698467619</v>
      </c>
      <c r="F42" s="131">
        <v>102.62</v>
      </c>
      <c r="G42" s="83">
        <f t="shared" si="12"/>
        <v>-49.690000000000005</v>
      </c>
      <c r="H42" s="308">
        <v>267.10000000000002</v>
      </c>
      <c r="I42" s="230">
        <v>261.41000000000003</v>
      </c>
      <c r="J42" s="308">
        <f t="shared" si="13"/>
        <v>97.869711718457509</v>
      </c>
      <c r="K42" s="131">
        <v>364.81</v>
      </c>
      <c r="L42" s="83">
        <f t="shared" si="14"/>
        <v>-103.39999999999998</v>
      </c>
      <c r="M42" s="95">
        <f t="shared" si="15"/>
        <v>49.387870772718692</v>
      </c>
      <c r="N42" s="74">
        <f t="shared" si="16"/>
        <v>35.54960046774508</v>
      </c>
      <c r="O42" s="141">
        <f t="shared" si="6"/>
        <v>13.838270304973612</v>
      </c>
    </row>
    <row r="43" spans="1:16" s="1" customFormat="1" ht="15.75" x14ac:dyDescent="0.2">
      <c r="A43" s="101">
        <f t="shared" si="4"/>
        <v>112.209</v>
      </c>
      <c r="B43" s="205" t="s">
        <v>30</v>
      </c>
      <c r="C43" s="206">
        <v>142.98185000000001</v>
      </c>
      <c r="D43" s="131">
        <v>112.209</v>
      </c>
      <c r="E43" s="230">
        <f t="shared" si="5"/>
        <v>78.477792810765834</v>
      </c>
      <c r="F43" s="131">
        <v>152.5</v>
      </c>
      <c r="G43" s="84">
        <f t="shared" si="12"/>
        <v>-40.290999999999997</v>
      </c>
      <c r="H43" s="309">
        <v>517.4</v>
      </c>
      <c r="I43" s="230">
        <v>415.6</v>
      </c>
      <c r="J43" s="308">
        <f t="shared" si="13"/>
        <v>80.324700425202948</v>
      </c>
      <c r="K43" s="131">
        <v>612.9</v>
      </c>
      <c r="L43" s="83">
        <f t="shared" si="14"/>
        <v>-197.29999999999995</v>
      </c>
      <c r="M43" s="95">
        <f t="shared" si="15"/>
        <v>37.038027252715921</v>
      </c>
      <c r="N43" s="74">
        <f t="shared" si="16"/>
        <v>40.190163934426231</v>
      </c>
      <c r="O43" s="141">
        <f t="shared" si="6"/>
        <v>-3.15213668171031</v>
      </c>
    </row>
    <row r="44" spans="1:16" s="1" customFormat="1" ht="15" hidden="1" customHeight="1" x14ac:dyDescent="0.2">
      <c r="A44" s="101" t="str">
        <f t="shared" si="4"/>
        <v>x</v>
      </c>
      <c r="B44" s="205" t="s">
        <v>64</v>
      </c>
      <c r="C44" s="206">
        <v>1E-3</v>
      </c>
      <c r="D44" s="131">
        <v>0</v>
      </c>
      <c r="E44" s="230">
        <f t="shared" si="5"/>
        <v>0</v>
      </c>
      <c r="F44" s="131">
        <v>0</v>
      </c>
      <c r="G44" s="84">
        <f t="shared" si="12"/>
        <v>0</v>
      </c>
      <c r="H44" s="309"/>
      <c r="I44" s="230">
        <v>0</v>
      </c>
      <c r="J44" s="308" t="str">
        <f t="shared" si="13"/>
        <v/>
      </c>
      <c r="K44" s="131">
        <v>0</v>
      </c>
      <c r="L44" s="83">
        <f t="shared" si="14"/>
        <v>0</v>
      </c>
      <c r="M44" s="95" t="str">
        <f t="shared" si="15"/>
        <v/>
      </c>
      <c r="N44" s="74" t="str">
        <f t="shared" si="16"/>
        <v/>
      </c>
      <c r="O44" s="141" t="str">
        <f t="shared" si="6"/>
        <v/>
      </c>
    </row>
    <row r="45" spans="1:16" s="13" customFormat="1" ht="15.75" x14ac:dyDescent="0.25">
      <c r="A45" s="101">
        <f t="shared" si="4"/>
        <v>416.83500000000004</v>
      </c>
      <c r="B45" s="203" t="s">
        <v>62</v>
      </c>
      <c r="C45" s="204">
        <v>476.97478769999998</v>
      </c>
      <c r="D45" s="164">
        <f>SUM(D46:D52)</f>
        <v>416.83500000000004</v>
      </c>
      <c r="E45" s="236">
        <f t="shared" si="5"/>
        <v>87.391411611083797</v>
      </c>
      <c r="F45" s="24">
        <f>SUM(F46:F52)</f>
        <v>442.68899999999996</v>
      </c>
      <c r="G45" s="98">
        <f>D45-F45</f>
        <v>-25.853999999999928</v>
      </c>
      <c r="H45" s="236">
        <v>2786.1</v>
      </c>
      <c r="I45" s="237">
        <f>SUM(I46:I52)</f>
        <v>2587.1289999999999</v>
      </c>
      <c r="J45" s="351">
        <f t="shared" si="13"/>
        <v>92.858440113420187</v>
      </c>
      <c r="K45" s="229">
        <f>SUM(K46:K52)</f>
        <v>2783.268</v>
      </c>
      <c r="L45" s="163">
        <f>I45-K45</f>
        <v>-196.13900000000012</v>
      </c>
      <c r="M45" s="164">
        <f>IF(D45&gt;0,I45/D45*10,"")</f>
        <v>62.066021327383737</v>
      </c>
      <c r="N45" s="21">
        <f>IF(F45&gt;0,K45/F45*10,"")</f>
        <v>62.871858121615858</v>
      </c>
      <c r="O45" s="98">
        <f t="shared" si="6"/>
        <v>-0.80583679423212118</v>
      </c>
    </row>
    <row r="46" spans="1:16" s="1" customFormat="1" ht="15.75" x14ac:dyDescent="0.2">
      <c r="A46" s="101">
        <f t="shared" si="4"/>
        <v>13.13</v>
      </c>
      <c r="B46" s="205" t="s">
        <v>86</v>
      </c>
      <c r="C46" s="206">
        <v>13.13</v>
      </c>
      <c r="D46" s="131">
        <v>13.13</v>
      </c>
      <c r="E46" s="230">
        <f t="shared" si="5"/>
        <v>100</v>
      </c>
      <c r="F46" s="131">
        <v>13.529</v>
      </c>
      <c r="G46" s="84">
        <f t="shared" ref="G46:G52" si="17">IFERROR(D46-F46,"")</f>
        <v>-0.39899999999999913</v>
      </c>
      <c r="H46" s="309">
        <v>60</v>
      </c>
      <c r="I46" s="230">
        <v>60.74</v>
      </c>
      <c r="J46" s="308">
        <f t="shared" si="13"/>
        <v>101.23333333333333</v>
      </c>
      <c r="K46" s="131">
        <v>61.198</v>
      </c>
      <c r="L46" s="83">
        <f t="shared" ref="L46:L67" si="18">IFERROR(I46-K46,"")</f>
        <v>-0.45799999999999841</v>
      </c>
      <c r="M46" s="95">
        <f t="shared" ref="M46:M67" si="19">IFERROR(IF(D46&gt;0,I46/D46*10,""),"")</f>
        <v>46.260472201066264</v>
      </c>
      <c r="N46" s="74">
        <f t="shared" ref="N46:N52" si="20">IFERROR(IF(F46&gt;0,K46/F46*10,""),"")</f>
        <v>45.234681055510386</v>
      </c>
      <c r="O46" s="141">
        <f t="shared" si="6"/>
        <v>1.0257911455558784</v>
      </c>
      <c r="P46" s="48"/>
    </row>
    <row r="47" spans="1:16" s="1" customFormat="1" ht="15.75" x14ac:dyDescent="0.2">
      <c r="A47" s="101">
        <f t="shared" si="4"/>
        <v>13.02</v>
      </c>
      <c r="B47" s="205" t="s">
        <v>87</v>
      </c>
      <c r="C47" s="206">
        <v>24.0626</v>
      </c>
      <c r="D47" s="131">
        <v>13.02</v>
      </c>
      <c r="E47" s="230">
        <f t="shared" si="5"/>
        <v>54.108866041076183</v>
      </c>
      <c r="F47" s="131">
        <v>15.895</v>
      </c>
      <c r="G47" s="84">
        <f t="shared" si="17"/>
        <v>-2.875</v>
      </c>
      <c r="H47" s="312">
        <v>75.099999999999994</v>
      </c>
      <c r="I47" s="230">
        <v>66.453000000000003</v>
      </c>
      <c r="J47" s="308">
        <f t="shared" si="13"/>
        <v>88.486018641810929</v>
      </c>
      <c r="K47" s="131">
        <v>71.123000000000005</v>
      </c>
      <c r="L47" s="83">
        <f t="shared" si="18"/>
        <v>-4.6700000000000017</v>
      </c>
      <c r="M47" s="95">
        <f t="shared" si="19"/>
        <v>51.039170506912448</v>
      </c>
      <c r="N47" s="74">
        <f t="shared" si="20"/>
        <v>44.745517458320229</v>
      </c>
      <c r="O47" s="141">
        <f t="shared" si="6"/>
        <v>6.2936530485922191</v>
      </c>
      <c r="P47" s="48"/>
    </row>
    <row r="48" spans="1:16" s="1" customFormat="1" ht="15.75" x14ac:dyDescent="0.2">
      <c r="A48" s="101">
        <f t="shared" si="4"/>
        <v>136.798</v>
      </c>
      <c r="B48" s="205" t="s">
        <v>88</v>
      </c>
      <c r="C48" s="206">
        <v>137.7366873</v>
      </c>
      <c r="D48" s="131">
        <v>136.798</v>
      </c>
      <c r="E48" s="230">
        <f t="shared" si="5"/>
        <v>99.318491450316742</v>
      </c>
      <c r="F48" s="131">
        <v>136.94200000000001</v>
      </c>
      <c r="G48" s="84">
        <f t="shared" si="17"/>
        <v>-0.14400000000000546</v>
      </c>
      <c r="H48" s="327">
        <v>1008.7</v>
      </c>
      <c r="I48" s="230">
        <v>895.61</v>
      </c>
      <c r="J48" s="308">
        <f t="shared" si="13"/>
        <v>88.78853970457024</v>
      </c>
      <c r="K48" s="131">
        <v>959.9</v>
      </c>
      <c r="L48" s="83">
        <f t="shared" si="18"/>
        <v>-64.289999999999964</v>
      </c>
      <c r="M48" s="95">
        <f t="shared" si="19"/>
        <v>65.469524408251587</v>
      </c>
      <c r="N48" s="74">
        <f t="shared" si="20"/>
        <v>70.095368842283591</v>
      </c>
      <c r="O48" s="141">
        <f t="shared" si="6"/>
        <v>-4.625844434032004</v>
      </c>
      <c r="P48" s="48"/>
    </row>
    <row r="49" spans="1:16" s="1" customFormat="1" ht="15.75" x14ac:dyDescent="0.2">
      <c r="A49" s="101">
        <f t="shared" si="4"/>
        <v>39.518000000000001</v>
      </c>
      <c r="B49" s="205" t="s">
        <v>89</v>
      </c>
      <c r="C49" s="206">
        <v>53.816589999999998</v>
      </c>
      <c r="D49" s="131">
        <v>39.518000000000001</v>
      </c>
      <c r="E49" s="230">
        <f t="shared" si="5"/>
        <v>73.430888133194614</v>
      </c>
      <c r="F49" s="131">
        <v>40.887</v>
      </c>
      <c r="G49" s="84">
        <f t="shared" si="17"/>
        <v>-1.3689999999999998</v>
      </c>
      <c r="H49" s="327">
        <v>315.3</v>
      </c>
      <c r="I49" s="230">
        <v>217.279</v>
      </c>
      <c r="J49" s="308">
        <f t="shared" si="13"/>
        <v>68.911830003171588</v>
      </c>
      <c r="K49" s="131">
        <v>241.39099999999999</v>
      </c>
      <c r="L49" s="83">
        <f t="shared" si="18"/>
        <v>-24.111999999999995</v>
      </c>
      <c r="M49" s="95">
        <f t="shared" si="19"/>
        <v>54.982286552963203</v>
      </c>
      <c r="N49" s="74">
        <f t="shared" si="20"/>
        <v>59.038569716535818</v>
      </c>
      <c r="O49" s="141">
        <f t="shared" si="6"/>
        <v>-4.0562831635726155</v>
      </c>
      <c r="P49" s="48"/>
    </row>
    <row r="50" spans="1:16" s="1" customFormat="1" ht="15.75" x14ac:dyDescent="0.2">
      <c r="A50" s="101">
        <f t="shared" si="4"/>
        <v>86.769000000000005</v>
      </c>
      <c r="B50" s="205" t="s">
        <v>101</v>
      </c>
      <c r="C50" s="206">
        <v>91.893529999999998</v>
      </c>
      <c r="D50" s="131">
        <v>86.769000000000005</v>
      </c>
      <c r="E50" s="230">
        <f t="shared" si="5"/>
        <v>94.423404999242067</v>
      </c>
      <c r="F50" s="131">
        <v>93.887</v>
      </c>
      <c r="G50" s="84">
        <f t="shared" si="17"/>
        <v>-7.117999999999995</v>
      </c>
      <c r="H50" s="327">
        <v>760</v>
      </c>
      <c r="I50" s="230">
        <v>569.74699999999996</v>
      </c>
      <c r="J50" s="308">
        <f t="shared" si="13"/>
        <v>74.966710526315779</v>
      </c>
      <c r="K50" s="131">
        <v>703.92</v>
      </c>
      <c r="L50" s="83">
        <f t="shared" si="18"/>
        <v>-134.173</v>
      </c>
      <c r="M50" s="95">
        <f t="shared" si="19"/>
        <v>65.662506194608667</v>
      </c>
      <c r="N50" s="74">
        <f t="shared" si="20"/>
        <v>74.975236188183658</v>
      </c>
      <c r="O50" s="141">
        <f t="shared" si="6"/>
        <v>-9.3127299935749903</v>
      </c>
      <c r="P50" s="48"/>
    </row>
    <row r="51" spans="1:16" s="1" customFormat="1" ht="15.75" x14ac:dyDescent="0.2">
      <c r="A51" s="101">
        <f t="shared" si="4"/>
        <v>6.1</v>
      </c>
      <c r="B51" s="205" t="s">
        <v>90</v>
      </c>
      <c r="C51" s="206">
        <v>19.450500000000002</v>
      </c>
      <c r="D51" s="131">
        <v>6.1</v>
      </c>
      <c r="E51" s="230">
        <f t="shared" si="5"/>
        <v>31.361661653942051</v>
      </c>
      <c r="F51" s="131">
        <v>4.492</v>
      </c>
      <c r="G51" s="84">
        <f t="shared" si="17"/>
        <v>1.6079999999999997</v>
      </c>
      <c r="H51" s="327">
        <v>27</v>
      </c>
      <c r="I51" s="230">
        <v>18.3</v>
      </c>
      <c r="J51" s="308">
        <f t="shared" si="13"/>
        <v>67.777777777777786</v>
      </c>
      <c r="K51" s="131">
        <v>9.7360000000000007</v>
      </c>
      <c r="L51" s="83">
        <f t="shared" si="18"/>
        <v>8.5640000000000001</v>
      </c>
      <c r="M51" s="95">
        <f t="shared" si="19"/>
        <v>30.000000000000004</v>
      </c>
      <c r="N51" s="74">
        <f t="shared" si="20"/>
        <v>21.674087266251117</v>
      </c>
      <c r="O51" s="141">
        <f t="shared" si="6"/>
        <v>8.3259127337488863</v>
      </c>
      <c r="P51" s="48"/>
    </row>
    <row r="52" spans="1:16" s="1" customFormat="1" ht="15.75" x14ac:dyDescent="0.2">
      <c r="A52" s="101">
        <f t="shared" si="4"/>
        <v>121.5</v>
      </c>
      <c r="B52" s="205" t="s">
        <v>102</v>
      </c>
      <c r="C52" s="206">
        <v>136.88488039999999</v>
      </c>
      <c r="D52" s="131">
        <v>121.5</v>
      </c>
      <c r="E52" s="230">
        <f t="shared" si="5"/>
        <v>88.76071604472105</v>
      </c>
      <c r="F52" s="131">
        <v>137.05699999999999</v>
      </c>
      <c r="G52" s="84">
        <f t="shared" si="17"/>
        <v>-15.556999999999988</v>
      </c>
      <c r="H52" s="327">
        <v>540</v>
      </c>
      <c r="I52" s="230">
        <v>759</v>
      </c>
      <c r="J52" s="308">
        <f t="shared" si="13"/>
        <v>140.55555555555554</v>
      </c>
      <c r="K52" s="131">
        <v>736</v>
      </c>
      <c r="L52" s="83">
        <f t="shared" si="18"/>
        <v>23</v>
      </c>
      <c r="M52" s="95">
        <f t="shared" si="19"/>
        <v>62.46913580246914</v>
      </c>
      <c r="N52" s="74">
        <f t="shared" si="20"/>
        <v>53.70028528276557</v>
      </c>
      <c r="O52" s="141">
        <f t="shared" si="6"/>
        <v>8.7688505197035695</v>
      </c>
      <c r="P52" s="48"/>
    </row>
    <row r="53" spans="1:16" s="13" customFormat="1" ht="15.75" x14ac:dyDescent="0.25">
      <c r="A53" s="101">
        <f t="shared" si="4"/>
        <v>264.44499999999994</v>
      </c>
      <c r="B53" s="208" t="s">
        <v>31</v>
      </c>
      <c r="C53" s="209">
        <v>454.75661000000002</v>
      </c>
      <c r="D53" s="94">
        <f>SUM(D54:D67)</f>
        <v>264.44499999999994</v>
      </c>
      <c r="E53" s="237">
        <f t="shared" si="5"/>
        <v>58.150886470897021</v>
      </c>
      <c r="F53" s="24">
        <f>SUM(F54:F67)</f>
        <v>454.56899999999996</v>
      </c>
      <c r="G53" s="98">
        <f>D53-F53</f>
        <v>-190.12400000000002</v>
      </c>
      <c r="H53" s="331">
        <v>1565.9269999999999</v>
      </c>
      <c r="I53" s="237">
        <f>SUM(I54:I67)</f>
        <v>1322.5450000000003</v>
      </c>
      <c r="J53" s="351">
        <f t="shared" si="13"/>
        <v>84.457640745705291</v>
      </c>
      <c r="K53" s="229">
        <f>SUM(K54:K67)</f>
        <v>1804.44</v>
      </c>
      <c r="L53" s="157">
        <f t="shared" si="18"/>
        <v>-481.89499999999975</v>
      </c>
      <c r="M53" s="94">
        <f t="shared" si="19"/>
        <v>50.012100814914284</v>
      </c>
      <c r="N53" s="21">
        <f>IF(F53&gt;0,K53/F53*10,"")</f>
        <v>39.69562376668889</v>
      </c>
      <c r="O53" s="98">
        <f t="shared" si="6"/>
        <v>10.316477048225394</v>
      </c>
    </row>
    <row r="54" spans="1:16" s="17" customFormat="1" ht="15.75" x14ac:dyDescent="0.2">
      <c r="A54" s="101">
        <f t="shared" si="4"/>
        <v>16.478000000000002</v>
      </c>
      <c r="B54" s="210" t="s">
        <v>91</v>
      </c>
      <c r="C54" s="206">
        <v>17.786999999999999</v>
      </c>
      <c r="D54" s="131">
        <v>16.478000000000002</v>
      </c>
      <c r="E54" s="230">
        <f t="shared" si="5"/>
        <v>92.640692640692663</v>
      </c>
      <c r="F54" s="131">
        <v>14.965999999999999</v>
      </c>
      <c r="G54" s="83">
        <f t="shared" ref="G54:G67" si="21">IFERROR(D54-F54,"")</f>
        <v>1.5120000000000022</v>
      </c>
      <c r="H54" s="329">
        <v>54.4</v>
      </c>
      <c r="I54" s="230">
        <v>63.844999999999999</v>
      </c>
      <c r="J54" s="308">
        <f t="shared" si="13"/>
        <v>117.36213235294117</v>
      </c>
      <c r="K54" s="131">
        <v>49.189</v>
      </c>
      <c r="L54" s="83">
        <f t="shared" si="18"/>
        <v>14.655999999999999</v>
      </c>
      <c r="M54" s="95">
        <f t="shared" si="19"/>
        <v>38.745600194198325</v>
      </c>
      <c r="N54" s="74">
        <f t="shared" ref="N54:N67" si="22">IFERROR(IF(F54&gt;0,K54/F54*10,""),"")</f>
        <v>32.867165575304028</v>
      </c>
      <c r="O54" s="141">
        <f t="shared" si="6"/>
        <v>5.8784346188942962</v>
      </c>
      <c r="P54" s="62"/>
    </row>
    <row r="55" spans="1:16" s="1" customFormat="1" ht="15" hidden="1" customHeight="1" x14ac:dyDescent="0.2">
      <c r="A55" s="101" t="str">
        <f t="shared" si="4"/>
        <v>x</v>
      </c>
      <c r="B55" s="210" t="s">
        <v>92</v>
      </c>
      <c r="C55" s="206"/>
      <c r="D55" s="131">
        <v>0</v>
      </c>
      <c r="E55" s="230">
        <f t="shared" si="5"/>
        <v>0</v>
      </c>
      <c r="F55" s="131">
        <v>0</v>
      </c>
      <c r="G55" s="83">
        <f t="shared" si="21"/>
        <v>0</v>
      </c>
      <c r="H55" s="329"/>
      <c r="I55" s="230">
        <v>0</v>
      </c>
      <c r="J55" s="308" t="str">
        <f t="shared" si="13"/>
        <v/>
      </c>
      <c r="K55" s="131">
        <v>0</v>
      </c>
      <c r="L55" s="83">
        <f t="shared" si="18"/>
        <v>0</v>
      </c>
      <c r="M55" s="95" t="str">
        <f t="shared" si="19"/>
        <v/>
      </c>
      <c r="N55" s="74" t="str">
        <f t="shared" si="22"/>
        <v/>
      </c>
      <c r="O55" s="141" t="str">
        <f t="shared" si="6"/>
        <v/>
      </c>
      <c r="P55" s="62"/>
    </row>
    <row r="56" spans="1:16" s="1" customFormat="1" ht="15.75" x14ac:dyDescent="0.2">
      <c r="A56" s="101">
        <f t="shared" si="4"/>
        <v>23.276</v>
      </c>
      <c r="B56" s="210" t="s">
        <v>93</v>
      </c>
      <c r="C56" s="206">
        <v>27.9925</v>
      </c>
      <c r="D56" s="131">
        <v>23.276</v>
      </c>
      <c r="E56" s="230">
        <f t="shared" si="5"/>
        <v>83.150843976065019</v>
      </c>
      <c r="F56" s="131">
        <v>19.065000000000001</v>
      </c>
      <c r="G56" s="83">
        <f t="shared" si="21"/>
        <v>4.2109999999999985</v>
      </c>
      <c r="H56" s="329">
        <v>180</v>
      </c>
      <c r="I56" s="230">
        <v>150.24700000000001</v>
      </c>
      <c r="J56" s="308">
        <f t="shared" si="13"/>
        <v>83.470555555555563</v>
      </c>
      <c r="K56" s="131">
        <v>136.066</v>
      </c>
      <c r="L56" s="83">
        <f t="shared" si="18"/>
        <v>14.181000000000012</v>
      </c>
      <c r="M56" s="95">
        <f t="shared" si="19"/>
        <v>64.550180443375154</v>
      </c>
      <c r="N56" s="74">
        <f t="shared" si="22"/>
        <v>71.369525308156312</v>
      </c>
      <c r="O56" s="141">
        <f t="shared" si="6"/>
        <v>-6.8193448647811579</v>
      </c>
      <c r="P56" s="62"/>
    </row>
    <row r="57" spans="1:16" s="1" customFormat="1" ht="15.75" x14ac:dyDescent="0.2">
      <c r="A57" s="101">
        <f t="shared" si="4"/>
        <v>36.9</v>
      </c>
      <c r="B57" s="210" t="s">
        <v>94</v>
      </c>
      <c r="C57" s="206">
        <v>46.295859999999998</v>
      </c>
      <c r="D57" s="131">
        <v>36.9</v>
      </c>
      <c r="E57" s="230">
        <f t="shared" si="5"/>
        <v>79.704751137574732</v>
      </c>
      <c r="F57" s="131">
        <v>56.197000000000003</v>
      </c>
      <c r="G57" s="83">
        <f t="shared" si="21"/>
        <v>-19.297000000000004</v>
      </c>
      <c r="H57" s="329">
        <v>104</v>
      </c>
      <c r="I57" s="230">
        <v>179.2</v>
      </c>
      <c r="J57" s="308">
        <f t="shared" si="13"/>
        <v>172.30769230769229</v>
      </c>
      <c r="K57" s="131">
        <v>133</v>
      </c>
      <c r="L57" s="83">
        <f t="shared" si="18"/>
        <v>46.199999999999989</v>
      </c>
      <c r="M57" s="95">
        <f t="shared" si="19"/>
        <v>48.563685636856363</v>
      </c>
      <c r="N57" s="74">
        <f t="shared" si="22"/>
        <v>23.666743776358167</v>
      </c>
      <c r="O57" s="141">
        <f t="shared" si="6"/>
        <v>24.896941860498195</v>
      </c>
      <c r="P57" s="62"/>
    </row>
    <row r="58" spans="1:16" s="1" customFormat="1" ht="15" hidden="1" customHeight="1" x14ac:dyDescent="0.2">
      <c r="A58" s="101" t="str">
        <f t="shared" si="4"/>
        <v>x</v>
      </c>
      <c r="B58" s="210" t="s">
        <v>57</v>
      </c>
      <c r="C58" s="206">
        <v>0.89410000000000001</v>
      </c>
      <c r="D58" s="131">
        <v>0</v>
      </c>
      <c r="E58" s="230">
        <f t="shared" si="5"/>
        <v>0</v>
      </c>
      <c r="F58" s="131">
        <v>0.35699999999999998</v>
      </c>
      <c r="G58" s="83">
        <f t="shared" si="21"/>
        <v>-0.35699999999999998</v>
      </c>
      <c r="H58" s="329"/>
      <c r="I58" s="230">
        <v>0</v>
      </c>
      <c r="J58" s="308" t="str">
        <f t="shared" si="13"/>
        <v/>
      </c>
      <c r="K58" s="131">
        <v>0.89300000000000002</v>
      </c>
      <c r="L58" s="83">
        <f t="shared" si="18"/>
        <v>-0.89300000000000002</v>
      </c>
      <c r="M58" s="95" t="str">
        <f t="shared" si="19"/>
        <v/>
      </c>
      <c r="N58" s="74">
        <f t="shared" si="22"/>
        <v>25.014005602240896</v>
      </c>
      <c r="O58" s="141" t="str">
        <f t="shared" si="6"/>
        <v/>
      </c>
      <c r="P58" s="62"/>
    </row>
    <row r="59" spans="1:16" s="1" customFormat="1" ht="15.75" x14ac:dyDescent="0.2">
      <c r="A59" s="101">
        <f t="shared" si="4"/>
        <v>0.86299999999999999</v>
      </c>
      <c r="B59" s="210" t="s">
        <v>32</v>
      </c>
      <c r="C59" s="206">
        <v>2.2974000000000001</v>
      </c>
      <c r="D59" s="131">
        <v>0.86299999999999999</v>
      </c>
      <c r="E59" s="230">
        <f t="shared" si="5"/>
        <v>37.564203012100634</v>
      </c>
      <c r="F59" s="131">
        <v>0.9</v>
      </c>
      <c r="G59" s="83">
        <f t="shared" si="21"/>
        <v>-3.7000000000000033E-2</v>
      </c>
      <c r="H59" s="314">
        <v>5</v>
      </c>
      <c r="I59" s="230">
        <v>5.0999999999999996</v>
      </c>
      <c r="J59" s="308">
        <f t="shared" si="13"/>
        <v>102</v>
      </c>
      <c r="K59" s="131">
        <v>11.367000000000001</v>
      </c>
      <c r="L59" s="83">
        <f t="shared" si="18"/>
        <v>-6.2670000000000012</v>
      </c>
      <c r="M59" s="95">
        <f t="shared" si="19"/>
        <v>59.096176129779835</v>
      </c>
      <c r="N59" s="74">
        <f t="shared" si="22"/>
        <v>126.30000000000001</v>
      </c>
      <c r="O59" s="141">
        <f t="shared" si="6"/>
        <v>-67.203823870220177</v>
      </c>
      <c r="P59" s="62"/>
    </row>
    <row r="60" spans="1:16" s="1" customFormat="1" ht="15" hidden="1" customHeight="1" x14ac:dyDescent="0.2">
      <c r="A60" s="101" t="str">
        <f t="shared" si="4"/>
        <v>x</v>
      </c>
      <c r="B60" s="210" t="s">
        <v>60</v>
      </c>
      <c r="C60" s="206"/>
      <c r="D60" s="131">
        <v>0</v>
      </c>
      <c r="E60" s="230">
        <f t="shared" si="5"/>
        <v>0</v>
      </c>
      <c r="F60" s="131">
        <v>0</v>
      </c>
      <c r="G60" s="83">
        <f t="shared" si="21"/>
        <v>0</v>
      </c>
      <c r="H60" s="308">
        <v>0.04</v>
      </c>
      <c r="I60" s="230">
        <v>0</v>
      </c>
      <c r="J60" s="308">
        <f t="shared" si="13"/>
        <v>0</v>
      </c>
      <c r="K60" s="131">
        <v>0</v>
      </c>
      <c r="L60" s="83">
        <f t="shared" si="18"/>
        <v>0</v>
      </c>
      <c r="M60" s="95" t="str">
        <f t="shared" si="19"/>
        <v/>
      </c>
      <c r="N60" s="74" t="str">
        <f t="shared" si="22"/>
        <v/>
      </c>
      <c r="O60" s="141" t="str">
        <f t="shared" si="6"/>
        <v/>
      </c>
      <c r="P60" s="62"/>
    </row>
    <row r="61" spans="1:16" s="1" customFormat="1" ht="15" hidden="1" customHeight="1" x14ac:dyDescent="0.2">
      <c r="A61" s="101" t="str">
        <f t="shared" si="4"/>
        <v>x</v>
      </c>
      <c r="B61" s="210" t="s">
        <v>33</v>
      </c>
      <c r="C61" s="206">
        <v>0.125</v>
      </c>
      <c r="D61" s="131">
        <v>0</v>
      </c>
      <c r="E61" s="230">
        <f t="shared" si="5"/>
        <v>0</v>
      </c>
      <c r="F61" s="131">
        <v>0.1</v>
      </c>
      <c r="G61" s="83">
        <f t="shared" si="21"/>
        <v>-0.1</v>
      </c>
      <c r="H61" s="308">
        <v>0</v>
      </c>
      <c r="I61" s="230">
        <v>0</v>
      </c>
      <c r="J61" s="308" t="str">
        <f t="shared" si="13"/>
        <v/>
      </c>
      <c r="K61" s="131">
        <v>0.32</v>
      </c>
      <c r="L61" s="83">
        <f t="shared" si="18"/>
        <v>-0.32</v>
      </c>
      <c r="M61" s="95" t="str">
        <f t="shared" si="19"/>
        <v/>
      </c>
      <c r="N61" s="74">
        <f t="shared" si="22"/>
        <v>31.999999999999996</v>
      </c>
      <c r="O61" s="141" t="str">
        <f t="shared" si="6"/>
        <v/>
      </c>
      <c r="P61" s="62"/>
    </row>
    <row r="62" spans="1:16" s="1" customFormat="1" ht="15.75" x14ac:dyDescent="0.2">
      <c r="A62" s="101">
        <f t="shared" si="4"/>
        <v>6.1360000000000001</v>
      </c>
      <c r="B62" s="210" t="s">
        <v>95</v>
      </c>
      <c r="C62" s="206">
        <v>10.702999999999999</v>
      </c>
      <c r="D62" s="131">
        <v>6.1360000000000001</v>
      </c>
      <c r="E62" s="230">
        <f t="shared" si="5"/>
        <v>57.329720639073159</v>
      </c>
      <c r="F62" s="131">
        <v>6.8259999999999996</v>
      </c>
      <c r="G62" s="83">
        <f t="shared" si="21"/>
        <v>-0.6899999999999995</v>
      </c>
      <c r="H62" s="308">
        <v>41.6</v>
      </c>
      <c r="I62" s="230">
        <v>38.444000000000003</v>
      </c>
      <c r="J62" s="308">
        <f t="shared" si="13"/>
        <v>92.413461538461533</v>
      </c>
      <c r="K62" s="131">
        <v>38.799999999999997</v>
      </c>
      <c r="L62" s="83">
        <f t="shared" si="18"/>
        <v>-0.35599999999999454</v>
      </c>
      <c r="M62" s="95">
        <f t="shared" si="19"/>
        <v>62.653194263363758</v>
      </c>
      <c r="N62" s="74">
        <f t="shared" si="22"/>
        <v>56.841488426604158</v>
      </c>
      <c r="O62" s="141">
        <f t="shared" si="6"/>
        <v>5.8117058367596002</v>
      </c>
      <c r="P62" s="62"/>
    </row>
    <row r="63" spans="1:16" s="1" customFormat="1" ht="15.75" x14ac:dyDescent="0.2">
      <c r="A63" s="101">
        <f t="shared" si="4"/>
        <v>29.22</v>
      </c>
      <c r="B63" s="210" t="s">
        <v>34</v>
      </c>
      <c r="C63" s="206">
        <v>55.110999999999997</v>
      </c>
      <c r="D63" s="131">
        <v>29.22</v>
      </c>
      <c r="E63" s="230">
        <f t="shared" si="5"/>
        <v>53.020268186024566</v>
      </c>
      <c r="F63" s="131">
        <v>45.9</v>
      </c>
      <c r="G63" s="83">
        <f t="shared" si="21"/>
        <v>-16.68</v>
      </c>
      <c r="H63" s="308">
        <v>129.30000000000001</v>
      </c>
      <c r="I63" s="230">
        <v>84.05</v>
      </c>
      <c r="J63" s="308">
        <f t="shared" si="13"/>
        <v>65.003866976024739</v>
      </c>
      <c r="K63" s="131">
        <v>80.900000000000006</v>
      </c>
      <c r="L63" s="83">
        <f t="shared" si="18"/>
        <v>3.1499999999999915</v>
      </c>
      <c r="M63" s="95">
        <f t="shared" si="19"/>
        <v>28.764544832306637</v>
      </c>
      <c r="N63" s="74">
        <f t="shared" si="22"/>
        <v>17.625272331154687</v>
      </c>
      <c r="O63" s="141">
        <f t="shared" si="6"/>
        <v>11.13927250115195</v>
      </c>
      <c r="P63" s="62"/>
    </row>
    <row r="64" spans="1:16" s="1" customFormat="1" ht="15.75" x14ac:dyDescent="0.2">
      <c r="A64" s="101">
        <f t="shared" si="4"/>
        <v>19.2</v>
      </c>
      <c r="B64" s="210" t="s">
        <v>35</v>
      </c>
      <c r="C64" s="206">
        <v>40.962000000000003</v>
      </c>
      <c r="D64" s="131">
        <v>19.2</v>
      </c>
      <c r="E64" s="230">
        <f t="shared" si="5"/>
        <v>46.87271129339387</v>
      </c>
      <c r="F64" s="131">
        <v>42.387999999999998</v>
      </c>
      <c r="G64" s="84">
        <f t="shared" si="21"/>
        <v>-23.187999999999999</v>
      </c>
      <c r="H64" s="309">
        <v>128.69999999999999</v>
      </c>
      <c r="I64" s="230">
        <v>121.4</v>
      </c>
      <c r="J64" s="308">
        <f t="shared" si="13"/>
        <v>94.327894327894342</v>
      </c>
      <c r="K64" s="131">
        <v>293.39999999999998</v>
      </c>
      <c r="L64" s="83">
        <f t="shared" si="18"/>
        <v>-171.99999999999997</v>
      </c>
      <c r="M64" s="95">
        <f t="shared" si="19"/>
        <v>63.229166666666671</v>
      </c>
      <c r="N64" s="74">
        <f t="shared" si="22"/>
        <v>69.217703123525524</v>
      </c>
      <c r="O64" s="141">
        <f t="shared" si="6"/>
        <v>-5.9885364568588528</v>
      </c>
      <c r="P64" s="62"/>
    </row>
    <row r="65" spans="1:16" s="1" customFormat="1" ht="15.75" x14ac:dyDescent="0.2">
      <c r="A65" s="101">
        <f t="shared" si="4"/>
        <v>24.7</v>
      </c>
      <c r="B65" s="205" t="s">
        <v>36</v>
      </c>
      <c r="C65" s="206">
        <v>57.292650000000002</v>
      </c>
      <c r="D65" s="131">
        <v>24.7</v>
      </c>
      <c r="E65" s="230">
        <f t="shared" si="5"/>
        <v>43.111987314254094</v>
      </c>
      <c r="F65" s="131">
        <v>62.1</v>
      </c>
      <c r="G65" s="83">
        <f t="shared" si="21"/>
        <v>-37.400000000000006</v>
      </c>
      <c r="H65" s="308">
        <v>180</v>
      </c>
      <c r="I65" s="230">
        <v>92.1</v>
      </c>
      <c r="J65" s="308">
        <f t="shared" si="13"/>
        <v>51.166666666666657</v>
      </c>
      <c r="K65" s="131">
        <v>155.1</v>
      </c>
      <c r="L65" s="83">
        <f t="shared" si="18"/>
        <v>-63</v>
      </c>
      <c r="M65" s="95">
        <f t="shared" si="19"/>
        <v>37.287449392712546</v>
      </c>
      <c r="N65" s="74">
        <f t="shared" si="22"/>
        <v>24.975845410628018</v>
      </c>
      <c r="O65" s="141">
        <f t="shared" si="6"/>
        <v>12.311603982084527</v>
      </c>
      <c r="P65" s="62"/>
    </row>
    <row r="66" spans="1:16" s="1" customFormat="1" ht="15.75" x14ac:dyDescent="0.2">
      <c r="A66" s="101">
        <f t="shared" si="4"/>
        <v>102.96</v>
      </c>
      <c r="B66" s="210" t="s">
        <v>37</v>
      </c>
      <c r="C66" s="206">
        <v>183.8861</v>
      </c>
      <c r="D66" s="131">
        <v>102.96</v>
      </c>
      <c r="E66" s="230">
        <f t="shared" si="5"/>
        <v>55.99118149767709</v>
      </c>
      <c r="F66" s="131">
        <v>191.43299999999999</v>
      </c>
      <c r="G66" s="83">
        <f t="shared" si="21"/>
        <v>-88.472999999999999</v>
      </c>
      <c r="H66" s="308">
        <v>713</v>
      </c>
      <c r="I66" s="230">
        <v>564.66200000000003</v>
      </c>
      <c r="J66" s="308">
        <f t="shared" si="13"/>
        <v>79.195231416549788</v>
      </c>
      <c r="K66" s="131">
        <v>832.26</v>
      </c>
      <c r="L66" s="83">
        <f t="shared" si="18"/>
        <v>-267.59799999999996</v>
      </c>
      <c r="M66" s="95">
        <f t="shared" si="19"/>
        <v>54.842851592851602</v>
      </c>
      <c r="N66" s="74">
        <f t="shared" si="22"/>
        <v>43.475262885709363</v>
      </c>
      <c r="O66" s="141">
        <f t="shared" si="6"/>
        <v>11.367588707142239</v>
      </c>
      <c r="P66" s="62"/>
    </row>
    <row r="67" spans="1:16" s="1" customFormat="1" ht="15.75" x14ac:dyDescent="0.2">
      <c r="A67" s="101">
        <f t="shared" si="4"/>
        <v>4.7119999999999997</v>
      </c>
      <c r="B67" s="210" t="s">
        <v>38</v>
      </c>
      <c r="C67" s="206">
        <v>11.41</v>
      </c>
      <c r="D67" s="131">
        <v>4.7119999999999997</v>
      </c>
      <c r="E67" s="230">
        <f t="shared" si="5"/>
        <v>41.297107800175283</v>
      </c>
      <c r="F67" s="131">
        <v>14.337</v>
      </c>
      <c r="G67" s="83">
        <f t="shared" si="21"/>
        <v>-9.625</v>
      </c>
      <c r="H67" s="308">
        <v>29.887</v>
      </c>
      <c r="I67" s="230">
        <v>23.497</v>
      </c>
      <c r="J67" s="308">
        <f t="shared" si="13"/>
        <v>78.619466657744169</v>
      </c>
      <c r="K67" s="131">
        <v>73.144999999999996</v>
      </c>
      <c r="L67" s="83">
        <f t="shared" si="18"/>
        <v>-49.647999999999996</v>
      </c>
      <c r="M67" s="95">
        <f t="shared" si="19"/>
        <v>49.866298811544993</v>
      </c>
      <c r="N67" s="74">
        <f t="shared" si="22"/>
        <v>51.018344144521166</v>
      </c>
      <c r="O67" s="141">
        <f t="shared" si="6"/>
        <v>-1.1520453329761722</v>
      </c>
      <c r="P67" s="62"/>
    </row>
    <row r="68" spans="1:16" s="13" customFormat="1" ht="15.75" customHeight="1" x14ac:dyDescent="0.25">
      <c r="A68" s="101">
        <f t="shared" si="4"/>
        <v>3.77</v>
      </c>
      <c r="B68" s="211" t="s">
        <v>138</v>
      </c>
      <c r="C68" s="209">
        <v>4.0069999999999997</v>
      </c>
      <c r="D68" s="132">
        <f>SUM(D69:D74)</f>
        <v>3.77</v>
      </c>
      <c r="E68" s="237">
        <f t="shared" si="5"/>
        <v>94.085350636386337</v>
      </c>
      <c r="F68" s="229">
        <f>SUM(F69:F74)</f>
        <v>1.869</v>
      </c>
      <c r="G68" s="104">
        <f>D68-F68</f>
        <v>1.901</v>
      </c>
      <c r="H68" s="315">
        <v>10.220000000000001</v>
      </c>
      <c r="I68" s="237">
        <f>SUM(I69:I74)</f>
        <v>17.3</v>
      </c>
      <c r="J68" s="351">
        <f t="shared" si="13"/>
        <v>169.27592954990217</v>
      </c>
      <c r="K68" s="229">
        <f>SUM(K69:K74)</f>
        <v>3.8119999999999998</v>
      </c>
      <c r="L68" s="21">
        <f>I68-K68</f>
        <v>13.488000000000001</v>
      </c>
      <c r="M68" s="21">
        <f>IF(D68&gt;0,I68/D68*10,"")</f>
        <v>45.888594164456229</v>
      </c>
      <c r="N68" s="21">
        <f>IF(F68&gt;0,K68/F68*10,"")</f>
        <v>20.395933654360618</v>
      </c>
      <c r="O68" s="98">
        <f t="shared" si="6"/>
        <v>25.492660510095611</v>
      </c>
      <c r="P68" s="159"/>
    </row>
    <row r="69" spans="1:16" s="1" customFormat="1" ht="15" hidden="1" customHeight="1" x14ac:dyDescent="0.2">
      <c r="A69" s="101" t="str">
        <f t="shared" si="4"/>
        <v>x</v>
      </c>
      <c r="B69" s="210" t="s">
        <v>96</v>
      </c>
      <c r="C69" s="206">
        <v>0.17699999999999999</v>
      </c>
      <c r="D69" s="131">
        <v>0</v>
      </c>
      <c r="E69" s="230">
        <f t="shared" si="5"/>
        <v>0</v>
      </c>
      <c r="F69" s="131">
        <v>0</v>
      </c>
      <c r="G69" s="83">
        <f t="shared" ref="G69:G74" si="23">IFERROR(D69-F69,"")</f>
        <v>0</v>
      </c>
      <c r="H69" s="308">
        <v>0.42</v>
      </c>
      <c r="I69" s="230">
        <v>0</v>
      </c>
      <c r="J69" s="308">
        <f t="shared" ref="J69:J100" si="24">IFERROR(I69/H69*100,"")</f>
        <v>0</v>
      </c>
      <c r="K69" s="131">
        <v>0</v>
      </c>
      <c r="L69" s="83">
        <f t="shared" ref="L69:L74" si="25">IFERROR(I69-K69,"")</f>
        <v>0</v>
      </c>
      <c r="M69" s="95" t="str">
        <f t="shared" ref="M69:M74" si="26">IFERROR(IF(D69&gt;0,I69/D69*10,""),"")</f>
        <v/>
      </c>
      <c r="N69" s="74" t="str">
        <f t="shared" ref="N69:N74" si="27">IFERROR(IF(F69&gt;0,K69/F69*10,""),"")</f>
        <v/>
      </c>
      <c r="O69" s="141" t="str">
        <f t="shared" si="6"/>
        <v/>
      </c>
      <c r="P69" s="62"/>
    </row>
    <row r="70" spans="1:16" s="1" customFormat="1" ht="15" hidden="1" customHeight="1" x14ac:dyDescent="0.2">
      <c r="A70" s="101" t="str">
        <f t="shared" ref="A70:A101" si="28">IF(OR(D70="",D70=0),"x",D70)</f>
        <v>x</v>
      </c>
      <c r="B70" s="212" t="s">
        <v>39</v>
      </c>
      <c r="C70" s="206">
        <v>0.06</v>
      </c>
      <c r="D70" s="131">
        <v>0</v>
      </c>
      <c r="E70" s="230">
        <f t="shared" ref="E70:E101" si="29">IFERROR(D70/C70*100,0)</f>
        <v>0</v>
      </c>
      <c r="F70" s="131">
        <v>0</v>
      </c>
      <c r="G70" s="83">
        <f t="shared" si="23"/>
        <v>0</v>
      </c>
      <c r="H70" s="308"/>
      <c r="I70" s="230">
        <v>0</v>
      </c>
      <c r="J70" s="308" t="str">
        <f t="shared" si="24"/>
        <v/>
      </c>
      <c r="K70" s="131">
        <v>0</v>
      </c>
      <c r="L70" s="83">
        <f t="shared" si="25"/>
        <v>0</v>
      </c>
      <c r="M70" s="95" t="str">
        <f t="shared" si="26"/>
        <v/>
      </c>
      <c r="N70" s="74" t="str">
        <f t="shared" si="27"/>
        <v/>
      </c>
      <c r="O70" s="141" t="str">
        <f t="shared" ref="O70:O101" si="30">IFERROR(M70-N70,"")</f>
        <v/>
      </c>
      <c r="P70" s="62"/>
    </row>
    <row r="71" spans="1:16" s="1" customFormat="1" ht="15" hidden="1" customHeight="1" x14ac:dyDescent="0.2">
      <c r="A71" s="101" t="str">
        <f t="shared" si="28"/>
        <v>x</v>
      </c>
      <c r="B71" s="210" t="s">
        <v>40</v>
      </c>
      <c r="C71" s="206"/>
      <c r="D71" s="131">
        <v>0</v>
      </c>
      <c r="E71" s="230">
        <f t="shared" si="29"/>
        <v>0</v>
      </c>
      <c r="F71" s="131">
        <v>0</v>
      </c>
      <c r="G71" s="83">
        <f t="shared" si="23"/>
        <v>0</v>
      </c>
      <c r="H71" s="308"/>
      <c r="I71" s="230">
        <v>0</v>
      </c>
      <c r="J71" s="308" t="str">
        <f t="shared" si="24"/>
        <v/>
      </c>
      <c r="K71" s="131">
        <v>0</v>
      </c>
      <c r="L71" s="83">
        <f t="shared" si="25"/>
        <v>0</v>
      </c>
      <c r="M71" s="95" t="str">
        <f t="shared" si="26"/>
        <v/>
      </c>
      <c r="N71" s="74" t="str">
        <f t="shared" si="27"/>
        <v/>
      </c>
      <c r="O71" s="141" t="str">
        <f t="shared" si="30"/>
        <v/>
      </c>
      <c r="P71" s="62"/>
    </row>
    <row r="72" spans="1:16" s="1" customFormat="1" ht="15" hidden="1" customHeight="1" x14ac:dyDescent="0.2">
      <c r="A72" s="101" t="str">
        <f t="shared" si="28"/>
        <v>x</v>
      </c>
      <c r="B72" s="210" t="s">
        <v>136</v>
      </c>
      <c r="C72" s="206"/>
      <c r="D72" s="131" t="s">
        <v>136</v>
      </c>
      <c r="E72" s="230">
        <f t="shared" si="29"/>
        <v>0</v>
      </c>
      <c r="F72" s="131" t="s">
        <v>136</v>
      </c>
      <c r="G72" s="83" t="str">
        <f t="shared" si="23"/>
        <v/>
      </c>
      <c r="H72" s="308"/>
      <c r="I72" s="230" t="s">
        <v>136</v>
      </c>
      <c r="J72" s="308" t="str">
        <f t="shared" si="24"/>
        <v/>
      </c>
      <c r="K72" s="131" t="s">
        <v>136</v>
      </c>
      <c r="L72" s="83" t="str">
        <f t="shared" si="25"/>
        <v/>
      </c>
      <c r="M72" s="95" t="str">
        <f t="shared" si="26"/>
        <v/>
      </c>
      <c r="N72" s="74" t="str">
        <f t="shared" si="27"/>
        <v/>
      </c>
      <c r="O72" s="141" t="str">
        <f t="shared" si="30"/>
        <v/>
      </c>
      <c r="P72" s="62"/>
    </row>
    <row r="73" spans="1:16" s="1" customFormat="1" ht="15" hidden="1" customHeight="1" x14ac:dyDescent="0.2">
      <c r="A73" s="101" t="str">
        <f t="shared" si="28"/>
        <v>x</v>
      </c>
      <c r="B73" s="210" t="s">
        <v>136</v>
      </c>
      <c r="C73" s="206"/>
      <c r="D73" s="131" t="s">
        <v>136</v>
      </c>
      <c r="E73" s="230">
        <f t="shared" si="29"/>
        <v>0</v>
      </c>
      <c r="F73" s="131" t="s">
        <v>136</v>
      </c>
      <c r="G73" s="83" t="str">
        <f t="shared" si="23"/>
        <v/>
      </c>
      <c r="H73" s="308"/>
      <c r="I73" s="230" t="s">
        <v>136</v>
      </c>
      <c r="J73" s="308" t="str">
        <f t="shared" si="24"/>
        <v/>
      </c>
      <c r="K73" s="131" t="s">
        <v>136</v>
      </c>
      <c r="L73" s="83" t="str">
        <f t="shared" si="25"/>
        <v/>
      </c>
      <c r="M73" s="95" t="str">
        <f t="shared" si="26"/>
        <v/>
      </c>
      <c r="N73" s="74" t="str">
        <f t="shared" si="27"/>
        <v/>
      </c>
      <c r="O73" s="141" t="str">
        <f t="shared" si="30"/>
        <v/>
      </c>
      <c r="P73" s="62"/>
    </row>
    <row r="74" spans="1:16" s="1" customFormat="1" ht="15" customHeight="1" x14ac:dyDescent="0.2">
      <c r="A74" s="101">
        <f t="shared" si="28"/>
        <v>3.77</v>
      </c>
      <c r="B74" s="210" t="s">
        <v>41</v>
      </c>
      <c r="C74" s="206">
        <v>3.77</v>
      </c>
      <c r="D74" s="131">
        <v>3.77</v>
      </c>
      <c r="E74" s="230">
        <f t="shared" si="29"/>
        <v>100</v>
      </c>
      <c r="F74" s="131">
        <v>1.869</v>
      </c>
      <c r="G74" s="83">
        <f t="shared" si="23"/>
        <v>1.901</v>
      </c>
      <c r="H74" s="308">
        <v>9.8000000000000007</v>
      </c>
      <c r="I74" s="230">
        <v>17.3</v>
      </c>
      <c r="J74" s="308">
        <f t="shared" si="24"/>
        <v>176.53061224489795</v>
      </c>
      <c r="K74" s="131">
        <v>3.8119999999999998</v>
      </c>
      <c r="L74" s="83">
        <f t="shared" si="25"/>
        <v>13.488000000000001</v>
      </c>
      <c r="M74" s="95">
        <f t="shared" si="26"/>
        <v>45.888594164456229</v>
      </c>
      <c r="N74" s="74">
        <f t="shared" si="27"/>
        <v>20.395933654360618</v>
      </c>
      <c r="O74" s="141">
        <f t="shared" si="30"/>
        <v>25.492660510095611</v>
      </c>
      <c r="P74" s="62"/>
    </row>
    <row r="75" spans="1:16" s="13" customFormat="1" ht="15.75" x14ac:dyDescent="0.25">
      <c r="A75" s="101">
        <f t="shared" si="28"/>
        <v>20.947000000000003</v>
      </c>
      <c r="B75" s="208" t="s">
        <v>42</v>
      </c>
      <c r="C75" s="209">
        <v>25.303360000000001</v>
      </c>
      <c r="D75" s="21">
        <f>SUM(D76:D88)</f>
        <v>20.947000000000003</v>
      </c>
      <c r="E75" s="237">
        <f t="shared" si="29"/>
        <v>82.783472234517475</v>
      </c>
      <c r="F75" s="24">
        <f>SUM(F76:F88)</f>
        <v>24.341000000000001</v>
      </c>
      <c r="G75" s="98">
        <f>D75-F75</f>
        <v>-3.3939999999999984</v>
      </c>
      <c r="H75" s="236">
        <v>92.433762999999999</v>
      </c>
      <c r="I75" s="237">
        <f>SUM(I76:I88)</f>
        <v>88.738</v>
      </c>
      <c r="J75" s="351">
        <f t="shared" si="24"/>
        <v>96.001717467674666</v>
      </c>
      <c r="K75" s="229">
        <f>SUM(K76:K88)</f>
        <v>122.55800000000001</v>
      </c>
      <c r="L75" s="21">
        <f>I75-K75</f>
        <v>-33.820000000000007</v>
      </c>
      <c r="M75" s="21">
        <f>IF(D75&gt;0,I75/D75*10,"")</f>
        <v>42.363106888814627</v>
      </c>
      <c r="N75" s="21">
        <f>IF(F75&gt;0,K75/F75*10,"")</f>
        <v>50.350437533379889</v>
      </c>
      <c r="O75" s="98">
        <f t="shared" si="30"/>
        <v>-7.9873306445652617</v>
      </c>
    </row>
    <row r="76" spans="1:16" s="1" customFormat="1" ht="15" hidden="1" customHeight="1" x14ac:dyDescent="0.2">
      <c r="A76" s="101" t="str">
        <f t="shared" si="28"/>
        <v>x</v>
      </c>
      <c r="B76" s="210" t="s">
        <v>139</v>
      </c>
      <c r="C76" s="206"/>
      <c r="D76" s="131">
        <v>0</v>
      </c>
      <c r="E76" s="230">
        <f t="shared" si="29"/>
        <v>0</v>
      </c>
      <c r="F76" s="131">
        <v>0</v>
      </c>
      <c r="G76" s="84">
        <f t="shared" ref="G76:G88" si="31">IFERROR(D76-F76,"")</f>
        <v>0</v>
      </c>
      <c r="H76" s="309"/>
      <c r="I76" s="230">
        <v>0</v>
      </c>
      <c r="J76" s="308" t="str">
        <f t="shared" si="24"/>
        <v/>
      </c>
      <c r="K76" s="131">
        <v>0</v>
      </c>
      <c r="L76" s="83">
        <f t="shared" ref="L76:L88" si="32">IFERROR(I76-K76,"")</f>
        <v>0</v>
      </c>
      <c r="M76" s="95" t="str">
        <f t="shared" ref="M76:M88" si="33">IFERROR(IF(D76&gt;0,I76/D76*10,""),"")</f>
        <v/>
      </c>
      <c r="N76" s="74" t="str">
        <f t="shared" ref="N76:N88" si="34">IFERROR(IF(F76&gt;0,K76/F76*10,""),"")</f>
        <v/>
      </c>
      <c r="O76" s="141" t="str">
        <f t="shared" si="30"/>
        <v/>
      </c>
    </row>
    <row r="77" spans="1:16" s="1" customFormat="1" ht="15" hidden="1" customHeight="1" x14ac:dyDescent="0.2">
      <c r="A77" s="101" t="str">
        <f t="shared" si="28"/>
        <v>x</v>
      </c>
      <c r="B77" s="210" t="s">
        <v>140</v>
      </c>
      <c r="C77" s="206"/>
      <c r="D77" s="131">
        <v>0</v>
      </c>
      <c r="E77" s="230">
        <f t="shared" si="29"/>
        <v>0</v>
      </c>
      <c r="F77" s="131">
        <v>0</v>
      </c>
      <c r="G77" s="84">
        <f t="shared" si="31"/>
        <v>0</v>
      </c>
      <c r="H77" s="309"/>
      <c r="I77" s="230">
        <v>0</v>
      </c>
      <c r="J77" s="308" t="str">
        <f t="shared" si="24"/>
        <v/>
      </c>
      <c r="K77" s="131">
        <v>0</v>
      </c>
      <c r="L77" s="83">
        <f t="shared" si="32"/>
        <v>0</v>
      </c>
      <c r="M77" s="95" t="str">
        <f t="shared" si="33"/>
        <v/>
      </c>
      <c r="N77" s="74" t="str">
        <f t="shared" si="34"/>
        <v/>
      </c>
      <c r="O77" s="141" t="str">
        <f t="shared" si="30"/>
        <v/>
      </c>
    </row>
    <row r="78" spans="1:16" s="1" customFormat="1" ht="15" hidden="1" customHeight="1" x14ac:dyDescent="0.2">
      <c r="A78" s="101" t="str">
        <f t="shared" si="28"/>
        <v>x</v>
      </c>
      <c r="B78" s="210" t="s">
        <v>141</v>
      </c>
      <c r="C78" s="206">
        <v>0.1</v>
      </c>
      <c r="D78" s="131">
        <v>0</v>
      </c>
      <c r="E78" s="230">
        <f t="shared" si="29"/>
        <v>0</v>
      </c>
      <c r="F78" s="131">
        <v>0</v>
      </c>
      <c r="G78" s="83">
        <f t="shared" si="31"/>
        <v>0</v>
      </c>
      <c r="H78" s="308">
        <v>1.4</v>
      </c>
      <c r="I78" s="230">
        <v>0</v>
      </c>
      <c r="J78" s="308">
        <f t="shared" si="24"/>
        <v>0</v>
      </c>
      <c r="K78" s="131">
        <v>0</v>
      </c>
      <c r="L78" s="83">
        <f t="shared" si="32"/>
        <v>0</v>
      </c>
      <c r="M78" s="95" t="str">
        <f t="shared" si="33"/>
        <v/>
      </c>
      <c r="N78" s="74" t="str">
        <f t="shared" si="34"/>
        <v/>
      </c>
      <c r="O78" s="141" t="str">
        <f t="shared" si="30"/>
        <v/>
      </c>
    </row>
    <row r="79" spans="1:16" s="1" customFormat="1" ht="15.75" x14ac:dyDescent="0.2">
      <c r="A79" s="101">
        <f t="shared" si="28"/>
        <v>11.901</v>
      </c>
      <c r="B79" s="210" t="s">
        <v>43</v>
      </c>
      <c r="C79" s="206">
        <v>11.901</v>
      </c>
      <c r="D79" s="131">
        <v>11.901</v>
      </c>
      <c r="E79" s="230">
        <f t="shared" si="29"/>
        <v>100</v>
      </c>
      <c r="F79" s="131">
        <v>12.233000000000001</v>
      </c>
      <c r="G79" s="83">
        <f t="shared" si="31"/>
        <v>-0.33200000000000074</v>
      </c>
      <c r="H79" s="308">
        <v>48.4</v>
      </c>
      <c r="I79" s="230">
        <v>50.7</v>
      </c>
      <c r="J79" s="308">
        <f t="shared" si="24"/>
        <v>104.75206611570249</v>
      </c>
      <c r="K79" s="131">
        <v>61</v>
      </c>
      <c r="L79" s="83">
        <f t="shared" si="32"/>
        <v>-10.299999999999997</v>
      </c>
      <c r="M79" s="95">
        <f t="shared" si="33"/>
        <v>42.601462062011599</v>
      </c>
      <c r="N79" s="74">
        <f t="shared" si="34"/>
        <v>49.865118940570589</v>
      </c>
      <c r="O79" s="141">
        <f t="shared" si="30"/>
        <v>-7.2636568785589901</v>
      </c>
    </row>
    <row r="80" spans="1:16" s="1" customFormat="1" ht="15" customHeight="1" x14ac:dyDescent="0.2">
      <c r="A80" s="101">
        <f t="shared" si="28"/>
        <v>3.556</v>
      </c>
      <c r="B80" s="210" t="s">
        <v>44</v>
      </c>
      <c r="C80" s="206">
        <v>5.2018000000000004</v>
      </c>
      <c r="D80" s="131">
        <v>3.556</v>
      </c>
      <c r="E80" s="230">
        <f t="shared" si="29"/>
        <v>68.360951978161395</v>
      </c>
      <c r="F80" s="131">
        <v>3.7589999999999999</v>
      </c>
      <c r="G80" s="83">
        <f t="shared" si="31"/>
        <v>-0.20299999999999985</v>
      </c>
      <c r="H80" s="308">
        <v>17.633762999999998</v>
      </c>
      <c r="I80" s="230">
        <v>17.167999999999999</v>
      </c>
      <c r="J80" s="308">
        <f t="shared" si="24"/>
        <v>97.358686288343563</v>
      </c>
      <c r="K80" s="131">
        <v>15.651999999999999</v>
      </c>
      <c r="L80" s="83">
        <f t="shared" si="32"/>
        <v>1.516</v>
      </c>
      <c r="M80" s="95">
        <f t="shared" si="33"/>
        <v>48.278965129358831</v>
      </c>
      <c r="N80" s="74">
        <f t="shared" si="34"/>
        <v>41.638733705772815</v>
      </c>
      <c r="O80" s="141">
        <f t="shared" si="30"/>
        <v>6.640231423586016</v>
      </c>
    </row>
    <row r="81" spans="1:16" s="1" customFormat="1" ht="15" hidden="1" customHeight="1" x14ac:dyDescent="0.2">
      <c r="A81" s="101" t="str">
        <f t="shared" si="28"/>
        <v>x</v>
      </c>
      <c r="B81" s="210" t="s">
        <v>136</v>
      </c>
      <c r="C81" s="206"/>
      <c r="D81" s="131" t="s">
        <v>136</v>
      </c>
      <c r="E81" s="230">
        <f t="shared" si="29"/>
        <v>0</v>
      </c>
      <c r="F81" s="131" t="s">
        <v>136</v>
      </c>
      <c r="G81" s="83" t="str">
        <f t="shared" si="31"/>
        <v/>
      </c>
      <c r="H81" s="308"/>
      <c r="I81" s="230" t="s">
        <v>136</v>
      </c>
      <c r="J81" s="308" t="str">
        <f t="shared" si="24"/>
        <v/>
      </c>
      <c r="K81" s="131" t="s">
        <v>136</v>
      </c>
      <c r="L81" s="83" t="str">
        <f t="shared" si="32"/>
        <v/>
      </c>
      <c r="M81" s="95" t="str">
        <f t="shared" si="33"/>
        <v/>
      </c>
      <c r="N81" s="74" t="str">
        <f t="shared" si="34"/>
        <v/>
      </c>
      <c r="O81" s="141" t="str">
        <f t="shared" si="30"/>
        <v/>
      </c>
    </row>
    <row r="82" spans="1:16" s="1" customFormat="1" ht="15" hidden="1" customHeight="1" x14ac:dyDescent="0.2">
      <c r="A82" s="101" t="str">
        <f t="shared" si="28"/>
        <v>x</v>
      </c>
      <c r="B82" s="210" t="s">
        <v>136</v>
      </c>
      <c r="C82" s="206"/>
      <c r="D82" s="131" t="s">
        <v>136</v>
      </c>
      <c r="E82" s="230">
        <f t="shared" si="29"/>
        <v>0</v>
      </c>
      <c r="F82" s="131" t="s">
        <v>136</v>
      </c>
      <c r="G82" s="83" t="str">
        <f t="shared" si="31"/>
        <v/>
      </c>
      <c r="H82" s="308"/>
      <c r="I82" s="230" t="s">
        <v>136</v>
      </c>
      <c r="J82" s="308" t="str">
        <f t="shared" si="24"/>
        <v/>
      </c>
      <c r="K82" s="131" t="s">
        <v>136</v>
      </c>
      <c r="L82" s="83" t="str">
        <f t="shared" si="32"/>
        <v/>
      </c>
      <c r="M82" s="95" t="str">
        <f t="shared" si="33"/>
        <v/>
      </c>
      <c r="N82" s="74" t="str">
        <f t="shared" si="34"/>
        <v/>
      </c>
      <c r="O82" s="141" t="str">
        <f t="shared" si="30"/>
        <v/>
      </c>
    </row>
    <row r="83" spans="1:16" s="1" customFormat="1" ht="15" hidden="1" customHeight="1" x14ac:dyDescent="0.2">
      <c r="A83" s="101" t="str">
        <f t="shared" si="28"/>
        <v>x</v>
      </c>
      <c r="B83" s="210" t="s">
        <v>45</v>
      </c>
      <c r="C83" s="206"/>
      <c r="D83" s="131">
        <v>0</v>
      </c>
      <c r="E83" s="230">
        <f t="shared" si="29"/>
        <v>0</v>
      </c>
      <c r="F83" s="131">
        <v>0</v>
      </c>
      <c r="G83" s="83">
        <f t="shared" si="31"/>
        <v>0</v>
      </c>
      <c r="H83" s="308"/>
      <c r="I83" s="230">
        <v>0</v>
      </c>
      <c r="J83" s="308" t="str">
        <f t="shared" si="24"/>
        <v/>
      </c>
      <c r="K83" s="131">
        <v>0</v>
      </c>
      <c r="L83" s="83">
        <f t="shared" si="32"/>
        <v>0</v>
      </c>
      <c r="M83" s="95" t="str">
        <f t="shared" si="33"/>
        <v/>
      </c>
      <c r="N83" s="74" t="str">
        <f t="shared" si="34"/>
        <v/>
      </c>
      <c r="O83" s="141" t="str">
        <f t="shared" si="30"/>
        <v/>
      </c>
    </row>
    <row r="84" spans="1:16" s="1" customFormat="1" ht="15" hidden="1" customHeight="1" x14ac:dyDescent="0.2">
      <c r="A84" s="101" t="str">
        <f t="shared" si="28"/>
        <v>x</v>
      </c>
      <c r="B84" s="210" t="s">
        <v>136</v>
      </c>
      <c r="C84" s="206"/>
      <c r="D84" s="131" t="s">
        <v>136</v>
      </c>
      <c r="E84" s="230">
        <f t="shared" si="29"/>
        <v>0</v>
      </c>
      <c r="F84" s="131" t="s">
        <v>136</v>
      </c>
      <c r="G84" s="83" t="str">
        <f t="shared" si="31"/>
        <v/>
      </c>
      <c r="H84" s="308"/>
      <c r="I84" s="230" t="s">
        <v>136</v>
      </c>
      <c r="J84" s="308" t="str">
        <f t="shared" si="24"/>
        <v/>
      </c>
      <c r="K84" s="131" t="s">
        <v>136</v>
      </c>
      <c r="L84" s="83" t="str">
        <f t="shared" si="32"/>
        <v/>
      </c>
      <c r="M84" s="95" t="str">
        <f t="shared" si="33"/>
        <v/>
      </c>
      <c r="N84" s="74" t="str">
        <f t="shared" si="34"/>
        <v/>
      </c>
      <c r="O84" s="141" t="str">
        <f t="shared" si="30"/>
        <v/>
      </c>
    </row>
    <row r="85" spans="1:16" s="1" customFormat="1" ht="15" hidden="1" customHeight="1" x14ac:dyDescent="0.2">
      <c r="A85" s="101" t="str">
        <f t="shared" si="28"/>
        <v>x</v>
      </c>
      <c r="B85" s="210" t="s">
        <v>46</v>
      </c>
      <c r="C85" s="206">
        <v>1.2566999999999999</v>
      </c>
      <c r="D85" s="131">
        <v>0</v>
      </c>
      <c r="E85" s="230">
        <f t="shared" si="29"/>
        <v>0</v>
      </c>
      <c r="F85" s="131">
        <v>0</v>
      </c>
      <c r="G85" s="83">
        <f t="shared" si="31"/>
        <v>0</v>
      </c>
      <c r="H85" s="308">
        <v>0.5</v>
      </c>
      <c r="I85" s="230">
        <v>0</v>
      </c>
      <c r="J85" s="308">
        <f t="shared" si="24"/>
        <v>0</v>
      </c>
      <c r="K85" s="131">
        <v>0</v>
      </c>
      <c r="L85" s="83">
        <f t="shared" si="32"/>
        <v>0</v>
      </c>
      <c r="M85" s="95" t="str">
        <f t="shared" si="33"/>
        <v/>
      </c>
      <c r="N85" s="74" t="str">
        <f t="shared" si="34"/>
        <v/>
      </c>
      <c r="O85" s="141" t="str">
        <f t="shared" si="30"/>
        <v/>
      </c>
    </row>
    <row r="86" spans="1:16" s="1" customFormat="1" ht="15.75" x14ac:dyDescent="0.2">
      <c r="A86" s="101">
        <f t="shared" si="28"/>
        <v>5.2649999999999997</v>
      </c>
      <c r="B86" s="210" t="s">
        <v>47</v>
      </c>
      <c r="C86" s="206">
        <v>5.2645200000000001</v>
      </c>
      <c r="D86" s="131">
        <v>5.2649999999999997</v>
      </c>
      <c r="E86" s="230">
        <f t="shared" si="29"/>
        <v>100.00911764035467</v>
      </c>
      <c r="F86" s="131">
        <v>6.5119999999999996</v>
      </c>
      <c r="G86" s="83">
        <f t="shared" si="31"/>
        <v>-1.2469999999999999</v>
      </c>
      <c r="H86" s="308">
        <v>21</v>
      </c>
      <c r="I86" s="230">
        <v>20.437999999999999</v>
      </c>
      <c r="J86" s="308">
        <f t="shared" si="24"/>
        <v>97.32380952380953</v>
      </c>
      <c r="K86" s="131">
        <v>41.884999999999998</v>
      </c>
      <c r="L86" s="83">
        <f t="shared" si="32"/>
        <v>-21.446999999999999</v>
      </c>
      <c r="M86" s="95">
        <f t="shared" si="33"/>
        <v>38.818613485280153</v>
      </c>
      <c r="N86" s="74">
        <f t="shared" si="34"/>
        <v>64.31971744471744</v>
      </c>
      <c r="O86" s="141">
        <f t="shared" si="30"/>
        <v>-25.501103959437287</v>
      </c>
    </row>
    <row r="87" spans="1:16" s="1" customFormat="1" ht="15.75" hidden="1" x14ac:dyDescent="0.2">
      <c r="A87" s="101" t="str">
        <f t="shared" si="28"/>
        <v>x</v>
      </c>
      <c r="B87" s="210" t="s">
        <v>48</v>
      </c>
      <c r="C87" s="206">
        <v>1.27</v>
      </c>
      <c r="D87" s="131">
        <v>0</v>
      </c>
      <c r="E87" s="230">
        <f t="shared" si="29"/>
        <v>0</v>
      </c>
      <c r="F87" s="131">
        <v>1.837</v>
      </c>
      <c r="G87" s="83">
        <f t="shared" si="31"/>
        <v>-1.837</v>
      </c>
      <c r="H87" s="308">
        <v>3</v>
      </c>
      <c r="I87" s="230">
        <v>0</v>
      </c>
      <c r="J87" s="308">
        <f t="shared" si="24"/>
        <v>0</v>
      </c>
      <c r="K87" s="131">
        <v>4.0209999999999999</v>
      </c>
      <c r="L87" s="83">
        <f t="shared" si="32"/>
        <v>-4.0209999999999999</v>
      </c>
      <c r="M87" s="95" t="str">
        <f t="shared" si="33"/>
        <v/>
      </c>
      <c r="N87" s="74">
        <f t="shared" si="34"/>
        <v>21.888949373979315</v>
      </c>
      <c r="O87" s="141" t="str">
        <f t="shared" si="30"/>
        <v/>
      </c>
    </row>
    <row r="88" spans="1:16" s="1" customFormat="1" ht="15" customHeight="1" x14ac:dyDescent="0.2">
      <c r="A88" s="101">
        <f t="shared" si="28"/>
        <v>0.22500000000000001</v>
      </c>
      <c r="B88" s="205" t="s">
        <v>49</v>
      </c>
      <c r="C88" s="206">
        <v>0.30934</v>
      </c>
      <c r="D88" s="131">
        <v>0.22500000000000001</v>
      </c>
      <c r="E88" s="230">
        <f t="shared" si="29"/>
        <v>72.735501390056243</v>
      </c>
      <c r="F88" s="131">
        <v>0</v>
      </c>
      <c r="G88" s="83">
        <f t="shared" si="31"/>
        <v>0.22500000000000001</v>
      </c>
      <c r="H88" s="308">
        <v>0.5</v>
      </c>
      <c r="I88" s="230">
        <v>0.432</v>
      </c>
      <c r="J88" s="308">
        <f t="shared" si="24"/>
        <v>86.4</v>
      </c>
      <c r="K88" s="131">
        <v>0</v>
      </c>
      <c r="L88" s="83">
        <f t="shared" si="32"/>
        <v>0.432</v>
      </c>
      <c r="M88" s="95">
        <f t="shared" si="33"/>
        <v>19.2</v>
      </c>
      <c r="N88" s="74" t="str">
        <f t="shared" si="34"/>
        <v/>
      </c>
      <c r="O88" s="141" t="str">
        <f t="shared" si="30"/>
        <v/>
      </c>
    </row>
    <row r="89" spans="1:16" s="13" customFormat="1" ht="15.75" x14ac:dyDescent="0.25">
      <c r="A89" s="101">
        <f t="shared" si="28"/>
        <v>44.300999999999995</v>
      </c>
      <c r="B89" s="208" t="s">
        <v>50</v>
      </c>
      <c r="C89" s="209">
        <v>94.030150000000006</v>
      </c>
      <c r="D89" s="21">
        <f>SUM(D90:D101)</f>
        <v>44.300999999999995</v>
      </c>
      <c r="E89" s="237">
        <f t="shared" si="29"/>
        <v>47.11361196382223</v>
      </c>
      <c r="F89" s="24">
        <f>SUM(F90:F101)</f>
        <v>72.816999999999993</v>
      </c>
      <c r="G89" s="98">
        <f>D89-F89</f>
        <v>-28.515999999999998</v>
      </c>
      <c r="H89" s="322">
        <v>488.5</v>
      </c>
      <c r="I89" s="24">
        <f>SUM(I90:I101)</f>
        <v>297.09100000000001</v>
      </c>
      <c r="J89" s="351">
        <f t="shared" si="24"/>
        <v>60.816990788126922</v>
      </c>
      <c r="K89" s="24">
        <f>SUM(K90:K101)</f>
        <v>448.47300000000001</v>
      </c>
      <c r="L89" s="98">
        <f>SUM(L90:L101)</f>
        <v>-151.38200000000001</v>
      </c>
      <c r="M89" s="21">
        <f>IF(D89&gt;0,I89/D89*10,"")</f>
        <v>67.061917338209071</v>
      </c>
      <c r="N89" s="21">
        <f>IF(F89&gt;0,K89/F89*10,"")</f>
        <v>61.589052007086266</v>
      </c>
      <c r="O89" s="98">
        <f t="shared" si="30"/>
        <v>5.4728653311228044</v>
      </c>
    </row>
    <row r="90" spans="1:16" s="1" customFormat="1" ht="15" hidden="1" customHeight="1" x14ac:dyDescent="0.2">
      <c r="A90" s="101" t="str">
        <f t="shared" si="28"/>
        <v>x</v>
      </c>
      <c r="B90" s="210" t="s">
        <v>97</v>
      </c>
      <c r="C90" s="206"/>
      <c r="D90" s="131">
        <v>0</v>
      </c>
      <c r="E90" s="230">
        <f t="shared" si="29"/>
        <v>0</v>
      </c>
      <c r="F90" s="131">
        <v>0</v>
      </c>
      <c r="G90" s="84">
        <f t="shared" ref="G90:G101" si="35">IFERROR(D90-F90,"")</f>
        <v>0</v>
      </c>
      <c r="H90" s="309"/>
      <c r="I90" s="230">
        <v>0</v>
      </c>
      <c r="J90" s="308" t="str">
        <f t="shared" si="24"/>
        <v/>
      </c>
      <c r="K90" s="131">
        <v>0</v>
      </c>
      <c r="L90" s="83">
        <f t="shared" ref="L90:L101" si="36">IFERROR(I90-K90,"")</f>
        <v>0</v>
      </c>
      <c r="M90" s="95" t="str">
        <f t="shared" ref="M90:M101" si="37">IFERROR(IF(D90&gt;0,I90/D90*10,""),"")</f>
        <v/>
      </c>
      <c r="N90" s="74" t="str">
        <f t="shared" ref="N90:N101" si="38">IFERROR(IF(F90&gt;0,K90/F90*10,""),"")</f>
        <v/>
      </c>
      <c r="O90" s="141" t="str">
        <f t="shared" si="30"/>
        <v/>
      </c>
    </row>
    <row r="91" spans="1:16" s="1" customFormat="1" ht="15" hidden="1" customHeight="1" x14ac:dyDescent="0.2">
      <c r="A91" s="101" t="str">
        <f t="shared" si="28"/>
        <v>x</v>
      </c>
      <c r="B91" s="210" t="s">
        <v>98</v>
      </c>
      <c r="C91" s="206">
        <v>5.2299999999999999E-2</v>
      </c>
      <c r="D91" s="131">
        <v>0</v>
      </c>
      <c r="E91" s="230">
        <f t="shared" si="29"/>
        <v>0</v>
      </c>
      <c r="F91" s="131">
        <v>0</v>
      </c>
      <c r="G91" s="83">
        <f t="shared" si="35"/>
        <v>0</v>
      </c>
      <c r="H91" s="308">
        <v>0</v>
      </c>
      <c r="I91" s="230">
        <v>0</v>
      </c>
      <c r="J91" s="308" t="str">
        <f t="shared" si="24"/>
        <v/>
      </c>
      <c r="K91" s="131">
        <v>0</v>
      </c>
      <c r="L91" s="83">
        <f t="shared" si="36"/>
        <v>0</v>
      </c>
      <c r="M91" s="95" t="str">
        <f t="shared" si="37"/>
        <v/>
      </c>
      <c r="N91" s="74" t="str">
        <f t="shared" si="38"/>
        <v/>
      </c>
      <c r="O91" s="141" t="str">
        <f t="shared" si="30"/>
        <v/>
      </c>
    </row>
    <row r="92" spans="1:16" s="1" customFormat="1" ht="15" customHeight="1" x14ac:dyDescent="0.2">
      <c r="A92" s="101">
        <f t="shared" si="28"/>
        <v>5.6000000000000001E-2</v>
      </c>
      <c r="B92" s="210" t="s">
        <v>61</v>
      </c>
      <c r="C92" s="206">
        <v>0.13300000000000001</v>
      </c>
      <c r="D92" s="131">
        <v>5.6000000000000001E-2</v>
      </c>
      <c r="E92" s="230">
        <f t="shared" si="29"/>
        <v>42.105263157894733</v>
      </c>
      <c r="F92" s="131">
        <v>0</v>
      </c>
      <c r="G92" s="83">
        <f t="shared" si="35"/>
        <v>5.6000000000000001E-2</v>
      </c>
      <c r="H92" s="308"/>
      <c r="I92" s="230">
        <v>0.10299999999999999</v>
      </c>
      <c r="J92" s="308" t="str">
        <f t="shared" si="24"/>
        <v/>
      </c>
      <c r="K92" s="131">
        <v>0</v>
      </c>
      <c r="L92" s="83">
        <f t="shared" si="36"/>
        <v>0.10299999999999999</v>
      </c>
      <c r="M92" s="95">
        <f t="shared" si="37"/>
        <v>18.392857142857142</v>
      </c>
      <c r="N92" s="74" t="str">
        <f t="shared" si="38"/>
        <v/>
      </c>
      <c r="O92" s="141" t="str">
        <f t="shared" si="30"/>
        <v/>
      </c>
    </row>
    <row r="93" spans="1:16" s="1" customFormat="1" ht="15" hidden="1" customHeight="1" x14ac:dyDescent="0.2">
      <c r="A93" s="101" t="str">
        <f t="shared" si="28"/>
        <v>x</v>
      </c>
      <c r="B93" s="210" t="s">
        <v>136</v>
      </c>
      <c r="C93" s="206"/>
      <c r="D93" s="131" t="s">
        <v>136</v>
      </c>
      <c r="E93" s="230">
        <f t="shared" si="29"/>
        <v>0</v>
      </c>
      <c r="F93" s="131" t="s">
        <v>136</v>
      </c>
      <c r="G93" s="84" t="str">
        <f t="shared" si="35"/>
        <v/>
      </c>
      <c r="H93" s="309"/>
      <c r="I93" s="230" t="s">
        <v>136</v>
      </c>
      <c r="J93" s="308" t="str">
        <f t="shared" si="24"/>
        <v/>
      </c>
      <c r="K93" s="131" t="s">
        <v>136</v>
      </c>
      <c r="L93" s="83" t="str">
        <f t="shared" si="36"/>
        <v/>
      </c>
      <c r="M93" s="95" t="str">
        <f t="shared" si="37"/>
        <v/>
      </c>
      <c r="N93" s="74" t="str">
        <f t="shared" si="38"/>
        <v/>
      </c>
      <c r="O93" s="141" t="str">
        <f t="shared" si="30"/>
        <v/>
      </c>
    </row>
    <row r="94" spans="1:16" s="1" customFormat="1" ht="15.75" x14ac:dyDescent="0.2">
      <c r="A94" s="101">
        <f t="shared" si="28"/>
        <v>20.440999999999999</v>
      </c>
      <c r="B94" s="210" t="s">
        <v>51</v>
      </c>
      <c r="C94" s="206">
        <v>69.266549999999995</v>
      </c>
      <c r="D94" s="131">
        <v>20.440999999999999</v>
      </c>
      <c r="E94" s="230">
        <f t="shared" si="29"/>
        <v>29.510636808098571</v>
      </c>
      <c r="F94" s="131">
        <v>56.631</v>
      </c>
      <c r="G94" s="83">
        <f t="shared" si="35"/>
        <v>-36.19</v>
      </c>
      <c r="H94" s="308">
        <v>350</v>
      </c>
      <c r="I94" s="230">
        <v>145.63499999999999</v>
      </c>
      <c r="J94" s="308">
        <f t="shared" si="24"/>
        <v>41.61</v>
      </c>
      <c r="K94" s="131">
        <v>346.21600000000001</v>
      </c>
      <c r="L94" s="83">
        <f t="shared" si="36"/>
        <v>-200.58100000000002</v>
      </c>
      <c r="M94" s="95">
        <f t="shared" si="37"/>
        <v>71.246514358397349</v>
      </c>
      <c r="N94" s="74">
        <f t="shared" si="38"/>
        <v>61.135420529392029</v>
      </c>
      <c r="O94" s="141">
        <f t="shared" si="30"/>
        <v>10.11109382900532</v>
      </c>
      <c r="P94" s="48"/>
    </row>
    <row r="95" spans="1:16" s="1" customFormat="1" ht="15.75" x14ac:dyDescent="0.2">
      <c r="A95" s="101">
        <f t="shared" si="28"/>
        <v>1.075</v>
      </c>
      <c r="B95" s="210" t="s">
        <v>52</v>
      </c>
      <c r="C95" s="206">
        <v>1.0753999999999999</v>
      </c>
      <c r="D95" s="131">
        <v>1.075</v>
      </c>
      <c r="E95" s="230">
        <f t="shared" si="29"/>
        <v>99.962804537846381</v>
      </c>
      <c r="F95" s="131">
        <v>1.2</v>
      </c>
      <c r="G95" s="83">
        <f t="shared" si="35"/>
        <v>-0.125</v>
      </c>
      <c r="H95" s="308">
        <v>4.5999999999999996</v>
      </c>
      <c r="I95" s="230">
        <v>4.5170000000000003</v>
      </c>
      <c r="J95" s="308">
        <f t="shared" si="24"/>
        <v>98.195652173913061</v>
      </c>
      <c r="K95" s="131">
        <v>4.2</v>
      </c>
      <c r="L95" s="83">
        <f t="shared" si="36"/>
        <v>0.31700000000000017</v>
      </c>
      <c r="M95" s="95">
        <f t="shared" si="37"/>
        <v>42.018604651162796</v>
      </c>
      <c r="N95" s="74">
        <f t="shared" si="38"/>
        <v>35.000000000000007</v>
      </c>
      <c r="O95" s="141">
        <f t="shared" si="30"/>
        <v>7.0186046511627893</v>
      </c>
      <c r="P95" s="48"/>
    </row>
    <row r="96" spans="1:16" s="1" customFormat="1" ht="15.75" x14ac:dyDescent="0.2">
      <c r="A96" s="101">
        <f t="shared" si="28"/>
        <v>22.321999999999999</v>
      </c>
      <c r="B96" s="210" t="s">
        <v>53</v>
      </c>
      <c r="C96" s="206">
        <v>23.088699999999999</v>
      </c>
      <c r="D96" s="131">
        <v>22.321999999999999</v>
      </c>
      <c r="E96" s="230">
        <f t="shared" si="29"/>
        <v>96.679327982952699</v>
      </c>
      <c r="F96" s="131">
        <v>14.502000000000001</v>
      </c>
      <c r="G96" s="83">
        <f t="shared" si="35"/>
        <v>7.8199999999999985</v>
      </c>
      <c r="H96" s="308">
        <v>133.9</v>
      </c>
      <c r="I96" s="230">
        <v>143.142</v>
      </c>
      <c r="J96" s="308">
        <f t="shared" si="24"/>
        <v>106.90216579536967</v>
      </c>
      <c r="K96" s="131">
        <v>96.055000000000007</v>
      </c>
      <c r="L96" s="83">
        <f t="shared" si="36"/>
        <v>47.086999999999989</v>
      </c>
      <c r="M96" s="95">
        <f t="shared" si="37"/>
        <v>64.125974375055989</v>
      </c>
      <c r="N96" s="74">
        <f t="shared" si="38"/>
        <v>66.235691628740867</v>
      </c>
      <c r="O96" s="141">
        <f t="shared" si="30"/>
        <v>-2.1097172536848774</v>
      </c>
      <c r="P96" s="48"/>
    </row>
    <row r="97" spans="1:16" s="1" customFormat="1" ht="15" hidden="1" customHeight="1" x14ac:dyDescent="0.2">
      <c r="A97" s="101" t="str">
        <f t="shared" si="28"/>
        <v>x</v>
      </c>
      <c r="B97" s="210" t="s">
        <v>54</v>
      </c>
      <c r="C97" s="206"/>
      <c r="D97" s="131" t="s">
        <v>136</v>
      </c>
      <c r="E97" s="230">
        <f t="shared" si="29"/>
        <v>0</v>
      </c>
      <c r="F97" s="131" t="s">
        <v>136</v>
      </c>
      <c r="G97" s="83" t="str">
        <f t="shared" si="35"/>
        <v/>
      </c>
      <c r="H97" s="308"/>
      <c r="I97" s="230" t="s">
        <v>136</v>
      </c>
      <c r="J97" s="308" t="str">
        <f t="shared" si="24"/>
        <v/>
      </c>
      <c r="K97" s="131" t="s">
        <v>136</v>
      </c>
      <c r="L97" s="83" t="str">
        <f t="shared" si="36"/>
        <v/>
      </c>
      <c r="M97" s="95" t="str">
        <f t="shared" si="37"/>
        <v/>
      </c>
      <c r="N97" s="74" t="str">
        <f t="shared" si="38"/>
        <v/>
      </c>
      <c r="O97" s="141" t="str">
        <f t="shared" si="30"/>
        <v/>
      </c>
      <c r="P97" s="48"/>
    </row>
    <row r="98" spans="1:16" s="1" customFormat="1" ht="15" hidden="1" customHeight="1" x14ac:dyDescent="0.2">
      <c r="A98" s="101" t="str">
        <f t="shared" si="28"/>
        <v>x</v>
      </c>
      <c r="B98" s="210" t="s">
        <v>136</v>
      </c>
      <c r="C98" s="206"/>
      <c r="D98" s="131" t="s">
        <v>136</v>
      </c>
      <c r="E98" s="230">
        <f t="shared" si="29"/>
        <v>0</v>
      </c>
      <c r="F98" s="131" t="s">
        <v>136</v>
      </c>
      <c r="G98" s="83" t="str">
        <f t="shared" si="35"/>
        <v/>
      </c>
      <c r="H98" s="308"/>
      <c r="I98" s="230" t="s">
        <v>136</v>
      </c>
      <c r="J98" s="308" t="str">
        <f t="shared" si="24"/>
        <v/>
      </c>
      <c r="K98" s="131" t="s">
        <v>136</v>
      </c>
      <c r="L98" s="83" t="str">
        <f t="shared" si="36"/>
        <v/>
      </c>
      <c r="M98" s="95" t="str">
        <f t="shared" si="37"/>
        <v/>
      </c>
      <c r="N98" s="74" t="str">
        <f t="shared" si="38"/>
        <v/>
      </c>
      <c r="O98" s="141" t="str">
        <f t="shared" si="30"/>
        <v/>
      </c>
      <c r="P98" s="48"/>
    </row>
    <row r="99" spans="1:16" s="1" customFormat="1" ht="15" hidden="1" customHeight="1" x14ac:dyDescent="0.2">
      <c r="A99" s="101" t="str">
        <f t="shared" si="28"/>
        <v>x</v>
      </c>
      <c r="B99" s="210" t="s">
        <v>55</v>
      </c>
      <c r="C99" s="206"/>
      <c r="D99" s="131">
        <v>0</v>
      </c>
      <c r="E99" s="230">
        <f t="shared" si="29"/>
        <v>0</v>
      </c>
      <c r="F99" s="131">
        <v>0</v>
      </c>
      <c r="G99" s="83">
        <f t="shared" si="35"/>
        <v>0</v>
      </c>
      <c r="H99" s="308"/>
      <c r="I99" s="230">
        <v>0</v>
      </c>
      <c r="J99" s="308" t="str">
        <f t="shared" si="24"/>
        <v/>
      </c>
      <c r="K99" s="131">
        <v>0</v>
      </c>
      <c r="L99" s="83">
        <f t="shared" si="36"/>
        <v>0</v>
      </c>
      <c r="M99" s="95" t="str">
        <f t="shared" si="37"/>
        <v/>
      </c>
      <c r="N99" s="74" t="str">
        <f t="shared" si="38"/>
        <v/>
      </c>
      <c r="O99" s="141" t="str">
        <f t="shared" si="30"/>
        <v/>
      </c>
      <c r="P99" s="48"/>
    </row>
    <row r="100" spans="1:16" s="1" customFormat="1" ht="15" hidden="1" customHeight="1" x14ac:dyDescent="0.2">
      <c r="A100" s="101" t="str">
        <f t="shared" si="28"/>
        <v>x</v>
      </c>
      <c r="B100" s="210" t="s">
        <v>56</v>
      </c>
      <c r="C100" s="206"/>
      <c r="D100" s="131">
        <v>0</v>
      </c>
      <c r="E100" s="230">
        <f t="shared" si="29"/>
        <v>0</v>
      </c>
      <c r="F100" s="131">
        <v>0</v>
      </c>
      <c r="G100" s="83">
        <f t="shared" si="35"/>
        <v>0</v>
      </c>
      <c r="H100" s="308"/>
      <c r="I100" s="230">
        <v>0</v>
      </c>
      <c r="J100" s="308" t="str">
        <f t="shared" si="24"/>
        <v/>
      </c>
      <c r="K100" s="131">
        <v>0</v>
      </c>
      <c r="L100" s="83">
        <f t="shared" si="36"/>
        <v>0</v>
      </c>
      <c r="M100" s="95" t="str">
        <f t="shared" si="37"/>
        <v/>
      </c>
      <c r="N100" s="74" t="str">
        <f t="shared" si="38"/>
        <v/>
      </c>
      <c r="O100" s="141" t="str">
        <f t="shared" si="30"/>
        <v/>
      </c>
      <c r="P100" s="48"/>
    </row>
    <row r="101" spans="1:16" s="1" customFormat="1" ht="15.75" x14ac:dyDescent="0.2">
      <c r="A101" s="101">
        <f t="shared" si="28"/>
        <v>0.40699999999999997</v>
      </c>
      <c r="B101" s="213" t="s">
        <v>99</v>
      </c>
      <c r="C101" s="193">
        <v>0.41420000000000001</v>
      </c>
      <c r="D101" s="133">
        <v>0.40699999999999997</v>
      </c>
      <c r="E101" s="238">
        <f t="shared" si="29"/>
        <v>98.261709319169483</v>
      </c>
      <c r="F101" s="133">
        <v>0.48399999999999999</v>
      </c>
      <c r="G101" s="91">
        <f t="shared" si="35"/>
        <v>-7.7000000000000013E-2</v>
      </c>
      <c r="H101" s="316"/>
      <c r="I101" s="238">
        <v>3.694</v>
      </c>
      <c r="J101" s="308" t="str">
        <f t="shared" ref="J101" si="39">IFERROR(I101/H101*100,"")</f>
        <v/>
      </c>
      <c r="K101" s="133">
        <v>2.0019999999999998</v>
      </c>
      <c r="L101" s="91">
        <f t="shared" si="36"/>
        <v>1.6920000000000002</v>
      </c>
      <c r="M101" s="125">
        <f t="shared" si="37"/>
        <v>90.761670761670757</v>
      </c>
      <c r="N101" s="126">
        <f t="shared" si="38"/>
        <v>41.36363636363636</v>
      </c>
      <c r="O101" s="145">
        <f t="shared" si="30"/>
        <v>49.398034398034397</v>
      </c>
      <c r="P101" s="48"/>
    </row>
    <row r="102" spans="1:16" s="3" customFormat="1" x14ac:dyDescent="0.2">
      <c r="A102" s="7"/>
      <c r="B102" s="2"/>
      <c r="C102" s="2"/>
      <c r="J102" s="1"/>
      <c r="M102" s="33" t="str">
        <f t="shared" ref="M102:M124" si="40">IF(D102&gt;0,J102/D102*10,"")</f>
        <v/>
      </c>
      <c r="N102" s="33" t="str">
        <f t="shared" ref="N102:N125" si="41">IF(F102&gt;0,K102/F102*10,"")</f>
        <v/>
      </c>
    </row>
    <row r="103" spans="1:16" s="3" customFormat="1" x14ac:dyDescent="0.2">
      <c r="A103" s="7"/>
      <c r="B103" s="2"/>
      <c r="C103" s="2"/>
      <c r="J103" s="1"/>
      <c r="M103" s="33" t="str">
        <f t="shared" si="40"/>
        <v/>
      </c>
      <c r="N103" s="33" t="str">
        <f t="shared" si="41"/>
        <v/>
      </c>
    </row>
    <row r="104" spans="1:16" s="3" customFormat="1" x14ac:dyDescent="0.2">
      <c r="A104" s="7"/>
      <c r="B104" s="2"/>
      <c r="C104" s="2"/>
      <c r="J104" s="1"/>
      <c r="M104" s="33" t="str">
        <f t="shared" si="40"/>
        <v/>
      </c>
      <c r="N104" s="33" t="str">
        <f t="shared" si="41"/>
        <v/>
      </c>
    </row>
    <row r="105" spans="1:16" s="5" customFormat="1" x14ac:dyDescent="0.2">
      <c r="A105" s="7"/>
      <c r="B105" s="2"/>
      <c r="C105" s="2"/>
      <c r="J105" s="6"/>
      <c r="M105" s="33" t="str">
        <f t="shared" si="40"/>
        <v/>
      </c>
      <c r="N105" s="33" t="str">
        <f t="shared" si="41"/>
        <v/>
      </c>
    </row>
    <row r="106" spans="1:16" s="5" customFormat="1" x14ac:dyDescent="0.2">
      <c r="A106" s="7"/>
      <c r="B106" s="2"/>
      <c r="C106" s="2"/>
      <c r="J106" s="6"/>
      <c r="M106" s="33" t="str">
        <f t="shared" si="40"/>
        <v/>
      </c>
      <c r="N106" s="33" t="str">
        <f t="shared" si="41"/>
        <v/>
      </c>
    </row>
    <row r="107" spans="1:16" s="5" customFormat="1" x14ac:dyDescent="0.2">
      <c r="A107" s="7"/>
      <c r="B107" s="2"/>
      <c r="C107" s="2"/>
      <c r="J107" s="6"/>
      <c r="M107" s="33" t="str">
        <f t="shared" si="40"/>
        <v/>
      </c>
      <c r="N107" s="33" t="str">
        <f t="shared" si="41"/>
        <v/>
      </c>
    </row>
    <row r="108" spans="1:16" s="5" customFormat="1" x14ac:dyDescent="0.2">
      <c r="A108" s="7"/>
      <c r="B108" s="2"/>
      <c r="C108" s="2"/>
      <c r="J108" s="6"/>
      <c r="M108" s="33" t="str">
        <f t="shared" si="40"/>
        <v/>
      </c>
      <c r="N108" s="33" t="str">
        <f t="shared" si="41"/>
        <v/>
      </c>
    </row>
    <row r="109" spans="1:16" s="5" customFormat="1" x14ac:dyDescent="0.2">
      <c r="A109" s="7"/>
      <c r="B109" s="2"/>
      <c r="C109" s="2"/>
      <c r="J109" s="6"/>
      <c r="M109" s="33" t="str">
        <f t="shared" si="40"/>
        <v/>
      </c>
      <c r="N109" s="33" t="str">
        <f t="shared" si="41"/>
        <v/>
      </c>
    </row>
    <row r="110" spans="1:16" s="5" customFormat="1" x14ac:dyDescent="0.2">
      <c r="A110" s="7"/>
      <c r="B110" s="2"/>
      <c r="C110" s="2"/>
      <c r="J110" s="6"/>
      <c r="M110" s="33" t="str">
        <f t="shared" si="40"/>
        <v/>
      </c>
      <c r="N110" s="33" t="str">
        <f t="shared" si="41"/>
        <v/>
      </c>
    </row>
    <row r="111" spans="1:16" s="5" customFormat="1" x14ac:dyDescent="0.2">
      <c r="A111" s="7"/>
      <c r="B111" s="2"/>
      <c r="C111" s="2"/>
      <c r="J111" s="6"/>
      <c r="M111" s="33" t="str">
        <f t="shared" si="40"/>
        <v/>
      </c>
      <c r="N111" s="33" t="str">
        <f t="shared" si="41"/>
        <v/>
      </c>
    </row>
    <row r="112" spans="1:16" s="5" customFormat="1" x14ac:dyDescent="0.2">
      <c r="A112" s="7"/>
      <c r="B112" s="2"/>
      <c r="C112" s="2"/>
      <c r="J112" s="6"/>
      <c r="M112" s="33" t="str">
        <f t="shared" si="40"/>
        <v/>
      </c>
      <c r="N112" s="33" t="str">
        <f t="shared" si="41"/>
        <v/>
      </c>
    </row>
    <row r="113" spans="1:14" s="5" customFormat="1" x14ac:dyDescent="0.2">
      <c r="A113" s="7"/>
      <c r="B113" s="2"/>
      <c r="C113" s="2"/>
      <c r="J113" s="6"/>
      <c r="M113" s="33" t="str">
        <f t="shared" si="40"/>
        <v/>
      </c>
      <c r="N113" s="33" t="str">
        <f t="shared" si="41"/>
        <v/>
      </c>
    </row>
    <row r="114" spans="1:14" s="5" customFormat="1" x14ac:dyDescent="0.2">
      <c r="A114" s="7"/>
      <c r="B114" s="2"/>
      <c r="C114" s="2"/>
      <c r="J114" s="6"/>
      <c r="M114" s="33" t="str">
        <f t="shared" si="40"/>
        <v/>
      </c>
      <c r="N114" s="33" t="str">
        <f t="shared" si="41"/>
        <v/>
      </c>
    </row>
    <row r="115" spans="1:14" s="5" customFormat="1" x14ac:dyDescent="0.2">
      <c r="A115" s="7"/>
      <c r="B115" s="2"/>
      <c r="C115" s="2"/>
      <c r="J115" s="6"/>
      <c r="M115" s="33" t="str">
        <f t="shared" si="40"/>
        <v/>
      </c>
      <c r="N115" s="33" t="str">
        <f t="shared" si="41"/>
        <v/>
      </c>
    </row>
    <row r="116" spans="1:14" s="5" customFormat="1" x14ac:dyDescent="0.2">
      <c r="A116" s="7"/>
      <c r="B116" s="2"/>
      <c r="C116" s="2"/>
      <c r="J116" s="6"/>
      <c r="M116" s="33" t="str">
        <f t="shared" si="40"/>
        <v/>
      </c>
      <c r="N116" s="33" t="str">
        <f t="shared" si="41"/>
        <v/>
      </c>
    </row>
    <row r="117" spans="1:14" s="5" customFormat="1" x14ac:dyDescent="0.2">
      <c r="A117" s="7"/>
      <c r="B117" s="2"/>
      <c r="C117" s="2"/>
      <c r="J117" s="6"/>
      <c r="M117" s="33" t="str">
        <f t="shared" si="40"/>
        <v/>
      </c>
      <c r="N117" s="33" t="str">
        <f t="shared" si="41"/>
        <v/>
      </c>
    </row>
    <row r="118" spans="1:14" s="5" customFormat="1" x14ac:dyDescent="0.2">
      <c r="A118" s="7"/>
      <c r="B118" s="2"/>
      <c r="C118" s="2"/>
      <c r="J118" s="6"/>
      <c r="M118" s="33" t="str">
        <f t="shared" si="40"/>
        <v/>
      </c>
      <c r="N118" s="33" t="str">
        <f t="shared" si="41"/>
        <v/>
      </c>
    </row>
    <row r="119" spans="1:14" s="5" customFormat="1" x14ac:dyDescent="0.2">
      <c r="A119" s="7"/>
      <c r="B119" s="2"/>
      <c r="C119" s="2"/>
      <c r="J119" s="6"/>
      <c r="M119" s="33" t="str">
        <f t="shared" si="40"/>
        <v/>
      </c>
      <c r="N119" s="33" t="str">
        <f t="shared" si="41"/>
        <v/>
      </c>
    </row>
    <row r="120" spans="1:14" s="5" customFormat="1" x14ac:dyDescent="0.2">
      <c r="A120" s="7"/>
      <c r="B120" s="2"/>
      <c r="C120" s="2"/>
      <c r="J120" s="6"/>
      <c r="M120" s="33" t="str">
        <f t="shared" si="40"/>
        <v/>
      </c>
      <c r="N120" s="33" t="str">
        <f t="shared" si="41"/>
        <v/>
      </c>
    </row>
    <row r="121" spans="1:14" s="5" customFormat="1" x14ac:dyDescent="0.2">
      <c r="A121" s="7"/>
      <c r="B121" s="2"/>
      <c r="C121" s="2"/>
      <c r="J121" s="6"/>
      <c r="M121" s="33" t="str">
        <f t="shared" si="40"/>
        <v/>
      </c>
      <c r="N121" s="33" t="str">
        <f t="shared" si="41"/>
        <v/>
      </c>
    </row>
    <row r="122" spans="1:14" s="5" customFormat="1" x14ac:dyDescent="0.2">
      <c r="A122" s="7"/>
      <c r="B122" s="2"/>
      <c r="C122" s="2"/>
      <c r="J122" s="6"/>
      <c r="M122" s="33" t="str">
        <f t="shared" si="40"/>
        <v/>
      </c>
      <c r="N122" s="33" t="str">
        <f t="shared" si="41"/>
        <v/>
      </c>
    </row>
    <row r="123" spans="1:14" s="5" customFormat="1" x14ac:dyDescent="0.2">
      <c r="A123" s="7"/>
      <c r="B123" s="2"/>
      <c r="C123" s="2"/>
      <c r="J123" s="6"/>
      <c r="M123" s="33" t="str">
        <f t="shared" si="40"/>
        <v/>
      </c>
      <c r="N123" s="33" t="str">
        <f t="shared" si="41"/>
        <v/>
      </c>
    </row>
    <row r="124" spans="1:14" s="5" customFormat="1" x14ac:dyDescent="0.2">
      <c r="A124" s="7"/>
      <c r="B124" s="2"/>
      <c r="C124" s="2"/>
      <c r="J124" s="6"/>
      <c r="M124" s="33" t="str">
        <f t="shared" si="40"/>
        <v/>
      </c>
      <c r="N124" s="33" t="str">
        <f t="shared" si="41"/>
        <v/>
      </c>
    </row>
    <row r="125" spans="1:14" s="5" customFormat="1" x14ac:dyDescent="0.2">
      <c r="A125" s="7"/>
      <c r="B125" s="2"/>
      <c r="C125" s="2"/>
      <c r="J125" s="6"/>
      <c r="M125" s="33" t="str">
        <f t="shared" ref="M125:M156" si="42">IF(D125&gt;0,J125/D125*10,"")</f>
        <v/>
      </c>
      <c r="N125" s="33" t="str">
        <f t="shared" si="41"/>
        <v/>
      </c>
    </row>
    <row r="126" spans="1:14" s="5" customFormat="1" x14ac:dyDescent="0.2">
      <c r="A126" s="7"/>
      <c r="B126" s="2"/>
      <c r="C126" s="2"/>
      <c r="J126" s="6"/>
      <c r="M126" s="33" t="str">
        <f t="shared" si="42"/>
        <v/>
      </c>
      <c r="N126" s="33" t="str">
        <f t="shared" ref="N126:N164" si="43">IF(F126&gt;0,K126/F126*10,"")</f>
        <v/>
      </c>
    </row>
    <row r="127" spans="1:14" s="5" customFormat="1" x14ac:dyDescent="0.2">
      <c r="A127" s="7"/>
      <c r="B127" s="2"/>
      <c r="C127" s="2"/>
      <c r="J127" s="6"/>
      <c r="M127" s="33" t="str">
        <f t="shared" si="42"/>
        <v/>
      </c>
      <c r="N127" s="33" t="str">
        <f t="shared" si="43"/>
        <v/>
      </c>
    </row>
    <row r="128" spans="1:14" s="5" customFormat="1" x14ac:dyDescent="0.2">
      <c r="A128" s="7"/>
      <c r="B128" s="2"/>
      <c r="C128" s="2"/>
      <c r="J128" s="6"/>
      <c r="M128" s="33" t="str">
        <f t="shared" si="42"/>
        <v/>
      </c>
      <c r="N128" s="33" t="str">
        <f t="shared" si="43"/>
        <v/>
      </c>
    </row>
    <row r="129" spans="1:14" s="5" customFormat="1" x14ac:dyDescent="0.2">
      <c r="A129" s="7"/>
      <c r="B129" s="2"/>
      <c r="C129" s="2"/>
      <c r="J129" s="6"/>
      <c r="M129" s="33" t="str">
        <f t="shared" si="42"/>
        <v/>
      </c>
      <c r="N129" s="33" t="str">
        <f t="shared" si="43"/>
        <v/>
      </c>
    </row>
    <row r="130" spans="1:14" s="5" customFormat="1" x14ac:dyDescent="0.2">
      <c r="A130" s="7"/>
      <c r="B130" s="2"/>
      <c r="C130" s="2"/>
      <c r="J130" s="6"/>
      <c r="M130" s="33" t="str">
        <f t="shared" si="42"/>
        <v/>
      </c>
      <c r="N130" s="33" t="str">
        <f t="shared" si="43"/>
        <v/>
      </c>
    </row>
    <row r="131" spans="1:14" s="5" customFormat="1" x14ac:dyDescent="0.2">
      <c r="A131" s="7"/>
      <c r="B131" s="2"/>
      <c r="C131" s="2"/>
      <c r="J131" s="6"/>
      <c r="M131" s="33" t="str">
        <f t="shared" si="42"/>
        <v/>
      </c>
      <c r="N131" s="33" t="str">
        <f t="shared" si="43"/>
        <v/>
      </c>
    </row>
    <row r="132" spans="1:14" s="5" customFormat="1" x14ac:dyDescent="0.2">
      <c r="A132" s="7"/>
      <c r="B132" s="2"/>
      <c r="C132" s="2"/>
      <c r="J132" s="6"/>
      <c r="M132" s="33" t="str">
        <f t="shared" si="42"/>
        <v/>
      </c>
      <c r="N132" s="33" t="str">
        <f t="shared" si="43"/>
        <v/>
      </c>
    </row>
    <row r="133" spans="1:14" s="5" customFormat="1" x14ac:dyDescent="0.2">
      <c r="A133" s="7"/>
      <c r="B133" s="2"/>
      <c r="C133" s="2"/>
      <c r="J133" s="6"/>
      <c r="M133" s="33" t="str">
        <f t="shared" si="42"/>
        <v/>
      </c>
      <c r="N133" s="33" t="str">
        <f t="shared" si="43"/>
        <v/>
      </c>
    </row>
    <row r="134" spans="1:14" s="6" customFormat="1" x14ac:dyDescent="0.2">
      <c r="A134" s="7"/>
      <c r="B134" s="4"/>
      <c r="C134" s="4"/>
      <c r="M134" s="33" t="str">
        <f t="shared" si="42"/>
        <v/>
      </c>
      <c r="N134" s="33" t="str">
        <f t="shared" si="43"/>
        <v/>
      </c>
    </row>
    <row r="135" spans="1:14" s="6" customFormat="1" x14ac:dyDescent="0.2">
      <c r="A135" s="7"/>
      <c r="B135" s="4"/>
      <c r="C135" s="4"/>
      <c r="M135" s="33" t="str">
        <f t="shared" si="42"/>
        <v/>
      </c>
      <c r="N135" s="33" t="str">
        <f t="shared" si="43"/>
        <v/>
      </c>
    </row>
    <row r="136" spans="1:14" s="6" customFormat="1" x14ac:dyDescent="0.2">
      <c r="A136" s="7"/>
      <c r="B136" s="4"/>
      <c r="C136" s="4"/>
      <c r="M136" s="33" t="str">
        <f t="shared" si="42"/>
        <v/>
      </c>
      <c r="N136" s="33" t="str">
        <f t="shared" si="43"/>
        <v/>
      </c>
    </row>
    <row r="137" spans="1:14" s="6" customFormat="1" x14ac:dyDescent="0.2">
      <c r="A137" s="7"/>
      <c r="B137" s="4"/>
      <c r="C137" s="4"/>
      <c r="M137" s="33" t="str">
        <f t="shared" si="42"/>
        <v/>
      </c>
      <c r="N137" s="33" t="str">
        <f t="shared" si="43"/>
        <v/>
      </c>
    </row>
    <row r="138" spans="1:14" s="6" customFormat="1" x14ac:dyDescent="0.2">
      <c r="A138" s="7"/>
      <c r="B138" s="4"/>
      <c r="C138" s="4"/>
      <c r="D138" s="178"/>
      <c r="E138" s="178"/>
      <c r="M138" s="33" t="str">
        <f t="shared" si="42"/>
        <v/>
      </c>
      <c r="N138" s="33" t="str">
        <f t="shared" si="43"/>
        <v/>
      </c>
    </row>
    <row r="139" spans="1:14" s="6" customFormat="1" ht="15.75" x14ac:dyDescent="0.25">
      <c r="A139" s="7"/>
      <c r="B139" s="15"/>
      <c r="C139" s="15"/>
      <c r="M139" s="33" t="str">
        <f t="shared" si="42"/>
        <v/>
      </c>
      <c r="N139" s="33" t="str">
        <f t="shared" si="43"/>
        <v/>
      </c>
    </row>
    <row r="140" spans="1:14" s="6" customFormat="1" x14ac:dyDescent="0.2">
      <c r="A140" s="7"/>
      <c r="B140" s="4"/>
      <c r="C140" s="4"/>
      <c r="D140" s="178"/>
      <c r="E140" s="178"/>
      <c r="M140" s="33" t="str">
        <f t="shared" si="42"/>
        <v/>
      </c>
      <c r="N140" s="33" t="str">
        <f t="shared" si="43"/>
        <v/>
      </c>
    </row>
    <row r="141" spans="1:14" s="6" customFormat="1" x14ac:dyDescent="0.2">
      <c r="A141" s="7"/>
      <c r="B141" s="4"/>
      <c r="C141" s="4"/>
      <c r="M141" s="33" t="str">
        <f t="shared" si="42"/>
        <v/>
      </c>
      <c r="N141" s="33" t="str">
        <f t="shared" si="43"/>
        <v/>
      </c>
    </row>
    <row r="142" spans="1:14" s="6" customFormat="1" x14ac:dyDescent="0.2">
      <c r="A142" s="7"/>
      <c r="B142" s="4"/>
      <c r="C142" s="4"/>
      <c r="M142" s="33" t="str">
        <f t="shared" si="42"/>
        <v/>
      </c>
      <c r="N142" s="33" t="str">
        <f t="shared" si="43"/>
        <v/>
      </c>
    </row>
    <row r="143" spans="1:14" s="6" customFormat="1" x14ac:dyDescent="0.2">
      <c r="A143" s="7"/>
      <c r="B143" s="4"/>
      <c r="C143" s="4"/>
      <c r="M143" s="33" t="str">
        <f t="shared" si="42"/>
        <v/>
      </c>
      <c r="N143" s="33" t="str">
        <f t="shared" si="43"/>
        <v/>
      </c>
    </row>
    <row r="144" spans="1:14" s="6" customFormat="1" x14ac:dyDescent="0.2">
      <c r="A144" s="7"/>
      <c r="B144" s="4"/>
      <c r="C144" s="4"/>
      <c r="M144" s="33" t="str">
        <f t="shared" si="42"/>
        <v/>
      </c>
      <c r="N144" s="33" t="str">
        <f t="shared" si="43"/>
        <v/>
      </c>
    </row>
    <row r="145" spans="1:14" s="6" customFormat="1" x14ac:dyDescent="0.2">
      <c r="A145" s="7"/>
      <c r="B145" s="4"/>
      <c r="C145" s="4"/>
      <c r="M145" s="33" t="str">
        <f t="shared" si="42"/>
        <v/>
      </c>
      <c r="N145" s="33" t="str">
        <f t="shared" si="43"/>
        <v/>
      </c>
    </row>
    <row r="146" spans="1:14" s="6" customFormat="1" x14ac:dyDescent="0.2">
      <c r="A146" s="7"/>
      <c r="B146" s="4"/>
      <c r="C146" s="4"/>
      <c r="M146" s="33" t="str">
        <f t="shared" si="42"/>
        <v/>
      </c>
      <c r="N146" s="33" t="str">
        <f t="shared" si="43"/>
        <v/>
      </c>
    </row>
    <row r="147" spans="1:14" s="6" customFormat="1" x14ac:dyDescent="0.2">
      <c r="A147" s="7"/>
      <c r="B147" s="4"/>
      <c r="C147" s="4"/>
      <c r="M147" s="33" t="str">
        <f t="shared" si="42"/>
        <v/>
      </c>
      <c r="N147" s="33" t="str">
        <f t="shared" si="43"/>
        <v/>
      </c>
    </row>
    <row r="148" spans="1:14" s="6" customFormat="1" x14ac:dyDescent="0.2">
      <c r="A148" s="7"/>
      <c r="B148" s="4"/>
      <c r="C148" s="4"/>
      <c r="M148" s="33" t="str">
        <f t="shared" si="42"/>
        <v/>
      </c>
      <c r="N148" s="33" t="str">
        <f t="shared" si="43"/>
        <v/>
      </c>
    </row>
    <row r="149" spans="1:14" s="6" customFormat="1" x14ac:dyDescent="0.2">
      <c r="A149" s="7"/>
      <c r="B149" s="4"/>
      <c r="C149" s="4"/>
      <c r="M149" s="33" t="str">
        <f t="shared" si="42"/>
        <v/>
      </c>
      <c r="N149" s="33" t="str">
        <f t="shared" si="43"/>
        <v/>
      </c>
    </row>
    <row r="150" spans="1:14" s="6" customFormat="1" x14ac:dyDescent="0.2">
      <c r="A150" s="7"/>
      <c r="B150" s="4"/>
      <c r="C150" s="4"/>
      <c r="M150" s="33" t="str">
        <f t="shared" si="42"/>
        <v/>
      </c>
      <c r="N150" s="33" t="str">
        <f t="shared" si="43"/>
        <v/>
      </c>
    </row>
    <row r="151" spans="1:14" s="6" customFormat="1" x14ac:dyDescent="0.2">
      <c r="A151" s="7"/>
      <c r="B151" s="4"/>
      <c r="C151" s="4"/>
      <c r="M151" s="33" t="str">
        <f t="shared" si="42"/>
        <v/>
      </c>
      <c r="N151" s="33" t="str">
        <f t="shared" si="43"/>
        <v/>
      </c>
    </row>
    <row r="152" spans="1:14" s="6" customFormat="1" x14ac:dyDescent="0.2">
      <c r="A152" s="7"/>
      <c r="B152" s="4"/>
      <c r="C152" s="4"/>
      <c r="M152" s="33" t="str">
        <f t="shared" si="42"/>
        <v/>
      </c>
      <c r="N152" s="33" t="str">
        <f t="shared" si="43"/>
        <v/>
      </c>
    </row>
    <row r="153" spans="1:14" s="6" customFormat="1" x14ac:dyDescent="0.2">
      <c r="A153" s="7"/>
      <c r="B153" s="4"/>
      <c r="C153" s="4"/>
      <c r="M153" s="33" t="str">
        <f t="shared" si="42"/>
        <v/>
      </c>
      <c r="N153" s="33" t="str">
        <f t="shared" si="43"/>
        <v/>
      </c>
    </row>
    <row r="154" spans="1:14" s="6" customFormat="1" x14ac:dyDescent="0.2">
      <c r="A154" s="7"/>
      <c r="B154" s="4"/>
      <c r="C154" s="4"/>
      <c r="M154" s="33" t="str">
        <f t="shared" si="42"/>
        <v/>
      </c>
      <c r="N154" s="33" t="str">
        <f t="shared" si="43"/>
        <v/>
      </c>
    </row>
    <row r="155" spans="1:14" s="6" customFormat="1" x14ac:dyDescent="0.2">
      <c r="A155" s="7"/>
      <c r="B155" s="4"/>
      <c r="C155" s="4"/>
      <c r="M155" s="33" t="str">
        <f t="shared" si="42"/>
        <v/>
      </c>
      <c r="N155" s="33" t="str">
        <f t="shared" si="43"/>
        <v/>
      </c>
    </row>
    <row r="156" spans="1:14" s="6" customFormat="1" x14ac:dyDescent="0.2">
      <c r="A156" s="7"/>
      <c r="B156" s="4"/>
      <c r="C156" s="4"/>
      <c r="M156" s="33" t="str">
        <f t="shared" si="42"/>
        <v/>
      </c>
      <c r="N156" s="33" t="str">
        <f t="shared" si="43"/>
        <v/>
      </c>
    </row>
    <row r="157" spans="1:14" s="6" customFormat="1" x14ac:dyDescent="0.2">
      <c r="A157" s="7"/>
      <c r="B157" s="4"/>
      <c r="C157" s="4"/>
      <c r="M157" s="33" t="str">
        <f t="shared" ref="M157:M164" si="44">IF(D157&gt;0,J157/D157*10,"")</f>
        <v/>
      </c>
      <c r="N157" s="33" t="str">
        <f t="shared" si="43"/>
        <v/>
      </c>
    </row>
    <row r="158" spans="1:14" s="6" customFormat="1" x14ac:dyDescent="0.2">
      <c r="A158" s="7"/>
      <c r="B158" s="4"/>
      <c r="C158" s="4"/>
      <c r="M158" s="33" t="str">
        <f t="shared" si="44"/>
        <v/>
      </c>
      <c r="N158" s="33" t="str">
        <f t="shared" si="43"/>
        <v/>
      </c>
    </row>
    <row r="159" spans="1:14" s="6" customFormat="1" x14ac:dyDescent="0.2">
      <c r="A159" s="7"/>
      <c r="B159" s="4"/>
      <c r="C159" s="4"/>
      <c r="M159" s="33" t="str">
        <f t="shared" si="44"/>
        <v/>
      </c>
      <c r="N159" s="33" t="str">
        <f t="shared" si="43"/>
        <v/>
      </c>
    </row>
    <row r="160" spans="1:14" s="6" customFormat="1" x14ac:dyDescent="0.2">
      <c r="A160" s="7"/>
      <c r="B160" s="4"/>
      <c r="C160" s="4"/>
      <c r="M160" s="33" t="str">
        <f t="shared" si="44"/>
        <v/>
      </c>
      <c r="N160" s="33" t="str">
        <f t="shared" si="43"/>
        <v/>
      </c>
    </row>
    <row r="161" spans="1:14" s="6" customFormat="1" x14ac:dyDescent="0.2">
      <c r="A161" s="7"/>
      <c r="B161" s="4"/>
      <c r="C161" s="4"/>
      <c r="M161" s="33" t="str">
        <f t="shared" si="44"/>
        <v/>
      </c>
      <c r="N161" s="33" t="str">
        <f t="shared" si="43"/>
        <v/>
      </c>
    </row>
    <row r="162" spans="1:14" s="6" customFormat="1" x14ac:dyDescent="0.2">
      <c r="A162" s="7"/>
      <c r="B162" s="4"/>
      <c r="C162" s="4"/>
      <c r="M162" s="33" t="str">
        <f t="shared" si="44"/>
        <v/>
      </c>
      <c r="N162" s="33" t="str">
        <f t="shared" si="43"/>
        <v/>
      </c>
    </row>
    <row r="163" spans="1:14" s="6" customFormat="1" x14ac:dyDescent="0.2">
      <c r="A163" s="7"/>
      <c r="B163" s="4"/>
      <c r="C163" s="4"/>
      <c r="M163" s="33" t="str">
        <f t="shared" si="44"/>
        <v/>
      </c>
      <c r="N163" s="33" t="str">
        <f t="shared" si="43"/>
        <v/>
      </c>
    </row>
    <row r="164" spans="1:14" s="6" customFormat="1" x14ac:dyDescent="0.2">
      <c r="A164" s="7"/>
      <c r="B164" s="4"/>
      <c r="C164" s="4"/>
      <c r="M164" s="33" t="str">
        <f t="shared" si="44"/>
        <v/>
      </c>
      <c r="N164" s="33" t="str">
        <f t="shared" si="43"/>
        <v/>
      </c>
    </row>
    <row r="165" spans="1:14" s="6" customFormat="1" x14ac:dyDescent="0.2">
      <c r="A165" s="7"/>
      <c r="B165" s="4"/>
      <c r="C165" s="4"/>
    </row>
    <row r="166" spans="1:14" s="6" customFormat="1" x14ac:dyDescent="0.2">
      <c r="A166" s="7"/>
      <c r="B166" s="4"/>
      <c r="C166" s="4"/>
    </row>
    <row r="167" spans="1:14" s="6" customFormat="1" x14ac:dyDescent="0.2">
      <c r="A167" s="7"/>
      <c r="B167" s="4"/>
      <c r="C167" s="4"/>
    </row>
    <row r="168" spans="1:14" s="6" customFormat="1" x14ac:dyDescent="0.2">
      <c r="A168" s="7"/>
      <c r="B168" s="4"/>
      <c r="C168" s="4"/>
    </row>
    <row r="169" spans="1:14" s="6" customFormat="1" x14ac:dyDescent="0.2">
      <c r="A169" s="7"/>
      <c r="B169" s="4"/>
      <c r="C169" s="4"/>
    </row>
    <row r="170" spans="1:14" s="6" customFormat="1" x14ac:dyDescent="0.2">
      <c r="A170" s="7"/>
      <c r="B170" s="4"/>
      <c r="C170" s="4"/>
    </row>
    <row r="171" spans="1:14" s="6" customFormat="1" x14ac:dyDescent="0.2">
      <c r="A171" s="7"/>
      <c r="B171" s="4"/>
      <c r="C171" s="4"/>
    </row>
    <row r="172" spans="1:14" s="6" customFormat="1" x14ac:dyDescent="0.2">
      <c r="A172" s="7"/>
      <c r="B172" s="4"/>
      <c r="C172" s="4"/>
    </row>
    <row r="173" spans="1:14" s="6" customFormat="1" x14ac:dyDescent="0.2">
      <c r="A173" s="7"/>
      <c r="B173" s="4"/>
      <c r="C173" s="4"/>
    </row>
    <row r="174" spans="1:14" s="6" customFormat="1" x14ac:dyDescent="0.2">
      <c r="A174" s="7"/>
      <c r="B174" s="4"/>
      <c r="C174" s="4"/>
    </row>
    <row r="175" spans="1:14" s="6" customFormat="1" x14ac:dyDescent="0.2">
      <c r="A175" s="7"/>
      <c r="B175" s="4"/>
      <c r="C175" s="4"/>
    </row>
    <row r="176" spans="1:14" s="6" customFormat="1" x14ac:dyDescent="0.2">
      <c r="A176" s="7"/>
      <c r="B176" s="4"/>
      <c r="C176" s="4"/>
    </row>
    <row r="177" spans="1:3" s="6" customFormat="1" x14ac:dyDescent="0.2">
      <c r="A177" s="7"/>
      <c r="B177" s="4"/>
      <c r="C177" s="4"/>
    </row>
    <row r="178" spans="1:3" s="6" customFormat="1" x14ac:dyDescent="0.2">
      <c r="A178" s="7"/>
      <c r="B178" s="4"/>
      <c r="C178" s="4"/>
    </row>
    <row r="179" spans="1:3" s="6" customFormat="1" x14ac:dyDescent="0.2">
      <c r="A179" s="7"/>
      <c r="B179" s="4"/>
      <c r="C179" s="4"/>
    </row>
    <row r="180" spans="1:3" s="6" customFormat="1" x14ac:dyDescent="0.2">
      <c r="A180" s="7"/>
      <c r="B180" s="4"/>
      <c r="C180" s="4"/>
    </row>
    <row r="181" spans="1:3" s="6" customFormat="1" x14ac:dyDescent="0.2">
      <c r="A181" s="7"/>
      <c r="B181" s="4"/>
      <c r="C181" s="4"/>
    </row>
    <row r="182" spans="1:3" s="6" customFormat="1" x14ac:dyDescent="0.2">
      <c r="A182" s="7"/>
      <c r="B182" s="4"/>
      <c r="C182" s="4"/>
    </row>
    <row r="183" spans="1:3" s="6" customFormat="1" x14ac:dyDescent="0.2">
      <c r="A183" s="7"/>
      <c r="B183" s="4"/>
      <c r="C183" s="4"/>
    </row>
    <row r="184" spans="1:3" s="6" customFormat="1" x14ac:dyDescent="0.2">
      <c r="A184" s="7"/>
      <c r="B184" s="4"/>
      <c r="C184" s="4"/>
    </row>
    <row r="185" spans="1:3" s="6" customFormat="1" x14ac:dyDescent="0.2">
      <c r="A185" s="7"/>
      <c r="B185" s="4"/>
      <c r="C185" s="4"/>
    </row>
    <row r="186" spans="1:3" s="6" customFormat="1" x14ac:dyDescent="0.2">
      <c r="A186" s="7"/>
      <c r="B186" s="4"/>
      <c r="C186" s="4"/>
    </row>
    <row r="187" spans="1:3" s="6" customFormat="1" x14ac:dyDescent="0.2">
      <c r="A187" s="7"/>
      <c r="B187" s="4"/>
      <c r="C187" s="4"/>
    </row>
    <row r="188" spans="1:3" s="6" customFormat="1" x14ac:dyDescent="0.2">
      <c r="A188" s="7"/>
      <c r="B188" s="4"/>
      <c r="C188" s="4"/>
    </row>
    <row r="189" spans="1:3" s="6" customFormat="1" x14ac:dyDescent="0.2">
      <c r="A189" s="7"/>
      <c r="B189" s="4"/>
      <c r="C189" s="4"/>
    </row>
    <row r="190" spans="1:3" s="6" customFormat="1" x14ac:dyDescent="0.2">
      <c r="A190" s="7"/>
      <c r="B190" s="4"/>
      <c r="C190" s="4"/>
    </row>
    <row r="191" spans="1:3" s="6" customFormat="1" x14ac:dyDescent="0.2">
      <c r="A191" s="7"/>
      <c r="B191" s="4"/>
      <c r="C191" s="4"/>
    </row>
    <row r="192" spans="1:3" s="6" customFormat="1" x14ac:dyDescent="0.2">
      <c r="A192" s="7"/>
      <c r="B192" s="4"/>
      <c r="C192" s="4"/>
    </row>
    <row r="193" spans="1:3" s="6" customFormat="1" x14ac:dyDescent="0.2">
      <c r="A193" s="7"/>
      <c r="B193" s="4"/>
      <c r="C193" s="4"/>
    </row>
    <row r="194" spans="1:3" s="6" customFormat="1" x14ac:dyDescent="0.2">
      <c r="A194" s="7"/>
      <c r="B194" s="4"/>
      <c r="C194" s="4"/>
    </row>
    <row r="195" spans="1:3" s="6" customFormat="1" x14ac:dyDescent="0.2">
      <c r="A195" s="7"/>
      <c r="B195" s="4"/>
      <c r="C195" s="4"/>
    </row>
    <row r="196" spans="1:3" s="6" customFormat="1" x14ac:dyDescent="0.2">
      <c r="A196" s="7"/>
      <c r="B196" s="4"/>
      <c r="C196" s="4"/>
    </row>
    <row r="197" spans="1:3" s="6" customFormat="1" x14ac:dyDescent="0.2">
      <c r="A197" s="7"/>
      <c r="B197" s="4"/>
      <c r="C197" s="4"/>
    </row>
    <row r="198" spans="1:3" s="6" customFormat="1" x14ac:dyDescent="0.2">
      <c r="A198" s="7"/>
      <c r="B198" s="4"/>
      <c r="C198" s="4"/>
    </row>
    <row r="199" spans="1:3" s="6" customFormat="1" x14ac:dyDescent="0.2">
      <c r="A199" s="7"/>
      <c r="B199" s="4"/>
      <c r="C199" s="4"/>
    </row>
    <row r="200" spans="1:3" s="6" customFormat="1" x14ac:dyDescent="0.2">
      <c r="A200" s="7"/>
      <c r="B200" s="4"/>
      <c r="C200" s="4"/>
    </row>
    <row r="201" spans="1:3" s="6" customFormat="1" x14ac:dyDescent="0.2">
      <c r="A201" s="7"/>
      <c r="B201" s="4"/>
      <c r="C201" s="4"/>
    </row>
    <row r="202" spans="1:3" s="6" customFormat="1" x14ac:dyDescent="0.2">
      <c r="A202" s="7"/>
      <c r="B202" s="4"/>
      <c r="C202" s="4"/>
    </row>
    <row r="203" spans="1:3" s="6" customFormat="1" x14ac:dyDescent="0.2">
      <c r="A203" s="7"/>
      <c r="B203" s="4"/>
      <c r="C203" s="4"/>
    </row>
    <row r="204" spans="1:3" s="6" customFormat="1" x14ac:dyDescent="0.2">
      <c r="A204" s="7"/>
      <c r="B204" s="4"/>
      <c r="C204" s="4"/>
    </row>
    <row r="205" spans="1:3" s="6" customFormat="1" x14ac:dyDescent="0.2">
      <c r="A205" s="7"/>
      <c r="B205" s="4"/>
      <c r="C205" s="4"/>
    </row>
    <row r="206" spans="1:3" s="6" customFormat="1" x14ac:dyDescent="0.2">
      <c r="A206" s="7"/>
      <c r="B206" s="4"/>
      <c r="C206" s="4"/>
    </row>
    <row r="207" spans="1:3" s="6" customFormat="1" x14ac:dyDescent="0.2">
      <c r="A207" s="7"/>
      <c r="B207" s="4"/>
      <c r="C207" s="4"/>
    </row>
    <row r="208" spans="1:3" s="6" customFormat="1" ht="0.75" customHeight="1" x14ac:dyDescent="0.2">
      <c r="A208" s="7"/>
      <c r="B208" s="4"/>
      <c r="C208" s="4"/>
    </row>
    <row r="209" spans="1:3" s="6" customFormat="1" x14ac:dyDescent="0.2">
      <c r="A209" s="7"/>
      <c r="B209" s="4"/>
      <c r="C209" s="4"/>
    </row>
    <row r="210" spans="1:3" s="6" customFormat="1" x14ac:dyDescent="0.2">
      <c r="A210" s="7"/>
      <c r="B210" s="4"/>
      <c r="C210" s="4"/>
    </row>
    <row r="211" spans="1:3" s="6" customFormat="1" x14ac:dyDescent="0.2">
      <c r="A211" s="7"/>
      <c r="B211" s="4"/>
      <c r="C211" s="4"/>
    </row>
    <row r="212" spans="1:3" s="6" customFormat="1" x14ac:dyDescent="0.2">
      <c r="A212" s="7"/>
      <c r="B212" s="4"/>
      <c r="C212" s="4"/>
    </row>
    <row r="213" spans="1:3" s="6" customFormat="1" x14ac:dyDescent="0.2">
      <c r="A213" s="7"/>
      <c r="B213" s="4"/>
      <c r="C213" s="4"/>
    </row>
    <row r="214" spans="1:3" s="6" customFormat="1" x14ac:dyDescent="0.2">
      <c r="A214" s="7"/>
      <c r="B214" s="4"/>
      <c r="C214" s="4"/>
    </row>
    <row r="215" spans="1:3" s="6" customFormat="1" x14ac:dyDescent="0.2">
      <c r="A215" s="7"/>
      <c r="B215" s="4"/>
      <c r="C215" s="4"/>
    </row>
    <row r="216" spans="1:3" s="6" customFormat="1" x14ac:dyDescent="0.2">
      <c r="A216" s="7"/>
      <c r="B216" s="4"/>
      <c r="C216" s="4"/>
    </row>
    <row r="217" spans="1:3" s="6" customFormat="1" x14ac:dyDescent="0.2">
      <c r="A217" s="7"/>
      <c r="B217" s="4"/>
      <c r="C217" s="4"/>
    </row>
    <row r="218" spans="1:3" s="6" customFormat="1" x14ac:dyDescent="0.2">
      <c r="A218" s="7"/>
      <c r="B218" s="4"/>
      <c r="C218" s="4"/>
    </row>
    <row r="219" spans="1:3" s="6" customFormat="1" x14ac:dyDescent="0.2">
      <c r="A219" s="7"/>
      <c r="B219" s="4"/>
      <c r="C219" s="4"/>
    </row>
    <row r="220" spans="1:3" s="6" customFormat="1" x14ac:dyDescent="0.2">
      <c r="A220" s="7"/>
      <c r="B220" s="4"/>
      <c r="C220" s="4"/>
    </row>
    <row r="221" spans="1:3" s="6" customFormat="1" x14ac:dyDescent="0.2">
      <c r="A221" s="7"/>
      <c r="B221" s="4"/>
      <c r="C221" s="4"/>
    </row>
    <row r="222" spans="1:3" s="6" customFormat="1" x14ac:dyDescent="0.2">
      <c r="A222" s="7"/>
      <c r="B222" s="4"/>
      <c r="C222" s="4"/>
    </row>
    <row r="223" spans="1:3" s="6" customFormat="1" x14ac:dyDescent="0.2">
      <c r="A223" s="7"/>
      <c r="B223" s="4"/>
      <c r="C223" s="4"/>
    </row>
    <row r="224" spans="1:3" s="6" customFormat="1" x14ac:dyDescent="0.2">
      <c r="A224" s="7"/>
      <c r="B224" s="4"/>
      <c r="C224" s="4"/>
    </row>
    <row r="225" spans="1:3" s="6" customFormat="1" x14ac:dyDescent="0.2">
      <c r="A225" s="7"/>
      <c r="B225" s="4"/>
      <c r="C225" s="4"/>
    </row>
    <row r="226" spans="1:3" s="6" customFormat="1" x14ac:dyDescent="0.2">
      <c r="A226" s="7"/>
      <c r="B226" s="4"/>
      <c r="C226" s="4"/>
    </row>
    <row r="227" spans="1:3" s="6" customFormat="1" x14ac:dyDescent="0.2">
      <c r="A227" s="7"/>
      <c r="B227" s="4"/>
      <c r="C227" s="4"/>
    </row>
    <row r="228" spans="1:3" s="6" customFormat="1" x14ac:dyDescent="0.2">
      <c r="A228" s="7"/>
      <c r="B228" s="4"/>
      <c r="C228" s="4"/>
    </row>
    <row r="229" spans="1:3" s="6" customFormat="1" x14ac:dyDescent="0.2">
      <c r="A229" s="7"/>
      <c r="B229" s="4"/>
      <c r="C229" s="4"/>
    </row>
    <row r="230" spans="1:3" s="6" customFormat="1" x14ac:dyDescent="0.2">
      <c r="A230" s="7"/>
      <c r="B230" s="4"/>
      <c r="C230" s="4"/>
    </row>
    <row r="231" spans="1:3" s="6" customFormat="1" x14ac:dyDescent="0.2">
      <c r="A231" s="7"/>
      <c r="B231" s="4"/>
      <c r="C231" s="4"/>
    </row>
    <row r="232" spans="1:3" s="6" customFormat="1" x14ac:dyDescent="0.2">
      <c r="A232" s="7"/>
      <c r="B232" s="4"/>
      <c r="C232" s="4"/>
    </row>
    <row r="233" spans="1:3" s="6" customFormat="1" x14ac:dyDescent="0.2">
      <c r="A233" s="7"/>
      <c r="B233" s="4"/>
      <c r="C233" s="4"/>
    </row>
    <row r="234" spans="1:3" s="6" customFormat="1" x14ac:dyDescent="0.2">
      <c r="A234" s="7"/>
      <c r="B234" s="4"/>
      <c r="C234" s="4"/>
    </row>
    <row r="235" spans="1:3" s="6" customFormat="1" x14ac:dyDescent="0.2">
      <c r="A235" s="7"/>
      <c r="B235" s="4"/>
      <c r="C235" s="4"/>
    </row>
    <row r="236" spans="1:3" s="6" customFormat="1" x14ac:dyDescent="0.2">
      <c r="A236" s="7"/>
      <c r="B236" s="4"/>
      <c r="C236" s="4"/>
    </row>
    <row r="237" spans="1:3" s="6" customFormat="1" x14ac:dyDescent="0.2">
      <c r="A237" s="7"/>
      <c r="B237" s="4"/>
      <c r="C237" s="4"/>
    </row>
    <row r="238" spans="1:3" s="6" customFormat="1" x14ac:dyDescent="0.2">
      <c r="A238" s="7"/>
      <c r="B238" s="4"/>
      <c r="C238" s="4"/>
    </row>
    <row r="239" spans="1:3" s="6" customFormat="1" x14ac:dyDescent="0.2">
      <c r="A239" s="7"/>
      <c r="B239" s="4"/>
      <c r="C239" s="4"/>
    </row>
    <row r="240" spans="1:3" s="6" customFormat="1" x14ac:dyDescent="0.2">
      <c r="A240" s="7"/>
      <c r="B240" s="4"/>
      <c r="C240" s="4"/>
    </row>
    <row r="241" spans="1:3" s="6" customFormat="1" x14ac:dyDescent="0.2">
      <c r="A241" s="7"/>
      <c r="B241" s="4"/>
      <c r="C241" s="4"/>
    </row>
    <row r="242" spans="1:3" s="6" customFormat="1" x14ac:dyDescent="0.2">
      <c r="A242" s="7"/>
      <c r="B242" s="4"/>
      <c r="C242" s="4"/>
    </row>
    <row r="243" spans="1:3" s="6" customFormat="1" x14ac:dyDescent="0.2">
      <c r="A243" s="7"/>
      <c r="B243" s="4"/>
      <c r="C243" s="4"/>
    </row>
    <row r="244" spans="1:3" s="6" customFormat="1" x14ac:dyDescent="0.2">
      <c r="A244" s="7"/>
      <c r="B244" s="4"/>
      <c r="C244" s="4"/>
    </row>
    <row r="245" spans="1:3" s="6" customFormat="1" x14ac:dyDescent="0.2">
      <c r="A245" s="7"/>
      <c r="B245" s="4"/>
      <c r="C245" s="4"/>
    </row>
    <row r="246" spans="1:3" s="6" customFormat="1" x14ac:dyDescent="0.2">
      <c r="A246" s="7"/>
    </row>
    <row r="247" spans="1:3" s="6" customFormat="1" x14ac:dyDescent="0.2">
      <c r="A247" s="7"/>
    </row>
    <row r="248" spans="1:3" s="6" customFormat="1" x14ac:dyDescent="0.2">
      <c r="A248" s="7"/>
    </row>
    <row r="249" spans="1:3" s="6" customFormat="1" x14ac:dyDescent="0.2">
      <c r="A249" s="7"/>
    </row>
    <row r="250" spans="1:3" s="6" customFormat="1" x14ac:dyDescent="0.2">
      <c r="A250" s="7"/>
    </row>
    <row r="251" spans="1:3" s="6" customFormat="1" x14ac:dyDescent="0.2">
      <c r="A251" s="7"/>
    </row>
    <row r="252" spans="1:3" s="6" customFormat="1" x14ac:dyDescent="0.2">
      <c r="A252" s="7"/>
    </row>
    <row r="253" spans="1:3" s="6" customFormat="1" x14ac:dyDescent="0.2">
      <c r="A253" s="7"/>
    </row>
    <row r="254" spans="1:3" s="6" customFormat="1" x14ac:dyDescent="0.2">
      <c r="A254" s="7"/>
    </row>
    <row r="255" spans="1:3" s="6" customFormat="1" x14ac:dyDescent="0.2">
      <c r="A255" s="7"/>
    </row>
    <row r="256" spans="1:3" s="6" customFormat="1" x14ac:dyDescent="0.2">
      <c r="A256" s="7"/>
    </row>
    <row r="257" spans="1:1" s="6" customFormat="1" x14ac:dyDescent="0.2">
      <c r="A257" s="7"/>
    </row>
    <row r="258" spans="1:1" s="6" customFormat="1" x14ac:dyDescent="0.2">
      <c r="A258" s="7"/>
    </row>
    <row r="259" spans="1:1" s="6" customFormat="1" x14ac:dyDescent="0.2">
      <c r="A259" s="7"/>
    </row>
    <row r="260" spans="1:1" s="6" customFormat="1" x14ac:dyDescent="0.2">
      <c r="A260" s="7"/>
    </row>
    <row r="261" spans="1:1" s="6" customFormat="1" x14ac:dyDescent="0.2">
      <c r="A261" s="7"/>
    </row>
    <row r="262" spans="1:1" s="6" customFormat="1" x14ac:dyDescent="0.2">
      <c r="A262" s="7"/>
    </row>
    <row r="263" spans="1:1" s="6" customFormat="1" x14ac:dyDescent="0.2">
      <c r="A263" s="7"/>
    </row>
    <row r="264" spans="1:1" s="6" customFormat="1" x14ac:dyDescent="0.2">
      <c r="A264" s="7"/>
    </row>
    <row r="265" spans="1:1" s="6" customFormat="1" x14ac:dyDescent="0.2">
      <c r="A265" s="7"/>
    </row>
    <row r="266" spans="1:1" s="6" customFormat="1" x14ac:dyDescent="0.2">
      <c r="A266" s="7"/>
    </row>
    <row r="267" spans="1:1" s="6" customFormat="1" x14ac:dyDescent="0.2">
      <c r="A267" s="7"/>
    </row>
    <row r="268" spans="1:1" s="6" customFormat="1" x14ac:dyDescent="0.2">
      <c r="A268" s="7"/>
    </row>
    <row r="269" spans="1:1" s="6" customFormat="1" x14ac:dyDescent="0.2">
      <c r="A269" s="7"/>
    </row>
    <row r="270" spans="1:1" s="6" customFormat="1" x14ac:dyDescent="0.2">
      <c r="A270" s="7"/>
    </row>
    <row r="271" spans="1:1" s="6" customFormat="1" x14ac:dyDescent="0.2">
      <c r="A271" s="7"/>
    </row>
    <row r="272" spans="1:1" s="6" customFormat="1" x14ac:dyDescent="0.2">
      <c r="A272" s="7"/>
    </row>
    <row r="273" spans="1:1" s="6" customFormat="1" x14ac:dyDescent="0.2">
      <c r="A273" s="7"/>
    </row>
    <row r="274" spans="1:1" s="6" customFormat="1" x14ac:dyDescent="0.2">
      <c r="A274" s="7"/>
    </row>
    <row r="275" spans="1:1" s="6" customFormat="1" x14ac:dyDescent="0.2">
      <c r="A275" s="7"/>
    </row>
    <row r="276" spans="1:1" s="6" customFormat="1" x14ac:dyDescent="0.2">
      <c r="A276" s="7"/>
    </row>
    <row r="277" spans="1:1" s="6" customFormat="1" x14ac:dyDescent="0.2">
      <c r="A277" s="7"/>
    </row>
    <row r="278" spans="1:1" s="6" customFormat="1" x14ac:dyDescent="0.2">
      <c r="A278" s="7"/>
    </row>
    <row r="279" spans="1:1" s="6" customFormat="1" x14ac:dyDescent="0.2">
      <c r="A279" s="7"/>
    </row>
    <row r="280" spans="1:1" s="6" customFormat="1" x14ac:dyDescent="0.2">
      <c r="A280" s="7"/>
    </row>
    <row r="281" spans="1:1" s="6" customFormat="1" x14ac:dyDescent="0.2">
      <c r="A281" s="7"/>
    </row>
    <row r="282" spans="1:1" s="6" customFormat="1" x14ac:dyDescent="0.2">
      <c r="A282" s="7"/>
    </row>
    <row r="283" spans="1:1" s="6" customFormat="1" x14ac:dyDescent="0.2">
      <c r="A283" s="7"/>
    </row>
    <row r="284" spans="1:1" s="6" customFormat="1" x14ac:dyDescent="0.2">
      <c r="A284" s="7"/>
    </row>
    <row r="285" spans="1:1" s="6" customFormat="1" x14ac:dyDescent="0.2">
      <c r="A285" s="7"/>
    </row>
    <row r="286" spans="1:1" s="6" customFormat="1" x14ac:dyDescent="0.2">
      <c r="A286" s="7"/>
    </row>
    <row r="287" spans="1:1" s="6" customFormat="1" x14ac:dyDescent="0.2">
      <c r="A287" s="7"/>
    </row>
    <row r="288" spans="1:1" s="6" customFormat="1" x14ac:dyDescent="0.2">
      <c r="A288" s="7"/>
    </row>
    <row r="289" spans="1:1" s="6" customFormat="1" x14ac:dyDescent="0.2">
      <c r="A289" s="7"/>
    </row>
    <row r="290" spans="1:1" s="6" customFormat="1" x14ac:dyDescent="0.2">
      <c r="A290" s="7"/>
    </row>
    <row r="291" spans="1:1" s="6" customFormat="1" x14ac:dyDescent="0.2">
      <c r="A291" s="7"/>
    </row>
    <row r="292" spans="1:1" s="6" customFormat="1" x14ac:dyDescent="0.2">
      <c r="A292" s="7"/>
    </row>
    <row r="293" spans="1:1" s="6" customFormat="1" x14ac:dyDescent="0.2">
      <c r="A293" s="7"/>
    </row>
    <row r="294" spans="1:1" s="6" customFormat="1" x14ac:dyDescent="0.2">
      <c r="A294" s="7"/>
    </row>
    <row r="295" spans="1:1" s="6" customFormat="1" x14ac:dyDescent="0.2">
      <c r="A295" s="7"/>
    </row>
    <row r="296" spans="1:1" s="6" customFormat="1" x14ac:dyDescent="0.2">
      <c r="A296" s="7"/>
    </row>
    <row r="297" spans="1:1" s="6" customFormat="1" x14ac:dyDescent="0.2">
      <c r="A297" s="7"/>
    </row>
    <row r="298" spans="1:1" s="6" customFormat="1" x14ac:dyDescent="0.2">
      <c r="A298" s="7"/>
    </row>
    <row r="299" spans="1:1" s="6" customFormat="1" x14ac:dyDescent="0.2">
      <c r="A299" s="7"/>
    </row>
    <row r="300" spans="1:1" s="6" customFormat="1" x14ac:dyDescent="0.2">
      <c r="A300" s="7"/>
    </row>
    <row r="301" spans="1:1" s="6" customFormat="1" x14ac:dyDescent="0.2">
      <c r="A301" s="7"/>
    </row>
    <row r="302" spans="1:1" s="6" customFormat="1" x14ac:dyDescent="0.2">
      <c r="A302" s="7"/>
    </row>
    <row r="303" spans="1:1" s="6" customFormat="1" x14ac:dyDescent="0.2">
      <c r="A303" s="7"/>
    </row>
    <row r="304" spans="1:1" s="6" customFormat="1" x14ac:dyDescent="0.2">
      <c r="A304" s="7"/>
    </row>
    <row r="305" spans="1:1" s="6" customFormat="1" x14ac:dyDescent="0.2">
      <c r="A305" s="7"/>
    </row>
    <row r="306" spans="1:1" s="6" customFormat="1" x14ac:dyDescent="0.2">
      <c r="A306" s="7"/>
    </row>
    <row r="307" spans="1:1" s="6" customFormat="1" x14ac:dyDescent="0.2">
      <c r="A307" s="7"/>
    </row>
    <row r="308" spans="1:1" s="6" customFormat="1" x14ac:dyDescent="0.2">
      <c r="A308" s="7"/>
    </row>
    <row r="309" spans="1:1" s="6" customFormat="1" x14ac:dyDescent="0.2">
      <c r="A309" s="7"/>
    </row>
    <row r="310" spans="1:1" s="6" customFormat="1" x14ac:dyDescent="0.2">
      <c r="A310" s="7"/>
    </row>
    <row r="311" spans="1:1" s="6" customFormat="1" x14ac:dyDescent="0.2">
      <c r="A311" s="7"/>
    </row>
    <row r="312" spans="1:1" s="6" customFormat="1" x14ac:dyDescent="0.2">
      <c r="A312" s="7"/>
    </row>
    <row r="313" spans="1:1" s="6" customFormat="1" x14ac:dyDescent="0.2">
      <c r="A313" s="7"/>
    </row>
    <row r="314" spans="1:1" s="6" customFormat="1" x14ac:dyDescent="0.2">
      <c r="A314" s="7"/>
    </row>
    <row r="315" spans="1:1" s="6" customFormat="1" x14ac:dyDescent="0.2">
      <c r="A315" s="7"/>
    </row>
    <row r="316" spans="1:1" s="6" customFormat="1" x14ac:dyDescent="0.2">
      <c r="A316" s="7"/>
    </row>
    <row r="317" spans="1:1" s="6" customFormat="1" x14ac:dyDescent="0.2">
      <c r="A317" s="7"/>
    </row>
    <row r="318" spans="1:1" s="6" customFormat="1" x14ac:dyDescent="0.2">
      <c r="A318" s="7"/>
    </row>
    <row r="319" spans="1:1" s="6" customFormat="1" x14ac:dyDescent="0.2">
      <c r="A319" s="7"/>
    </row>
    <row r="320" spans="1:1" s="6" customFormat="1" x14ac:dyDescent="0.2">
      <c r="A320" s="7"/>
    </row>
    <row r="321" spans="1:1" s="6" customFormat="1" x14ac:dyDescent="0.2">
      <c r="A321" s="7"/>
    </row>
    <row r="322" spans="1:1" s="6" customFormat="1" x14ac:dyDescent="0.2">
      <c r="A322" s="7"/>
    </row>
    <row r="323" spans="1:1" s="6" customFormat="1" x14ac:dyDescent="0.2">
      <c r="A323" s="7"/>
    </row>
    <row r="324" spans="1:1" s="6" customFormat="1" x14ac:dyDescent="0.2">
      <c r="A324" s="7"/>
    </row>
    <row r="325" spans="1:1" s="6" customFormat="1" x14ac:dyDescent="0.2">
      <c r="A325" s="7"/>
    </row>
    <row r="326" spans="1:1" s="6" customFormat="1" x14ac:dyDescent="0.2">
      <c r="A326" s="7"/>
    </row>
    <row r="327" spans="1:1" s="6" customFormat="1" x14ac:dyDescent="0.2">
      <c r="A327" s="7"/>
    </row>
    <row r="328" spans="1:1" s="6" customFormat="1" x14ac:dyDescent="0.2">
      <c r="A328" s="7"/>
    </row>
    <row r="329" spans="1:1" s="6" customFormat="1" x14ac:dyDescent="0.2">
      <c r="A329" s="7"/>
    </row>
    <row r="330" spans="1:1" s="6" customFormat="1" x14ac:dyDescent="0.2">
      <c r="A330" s="7"/>
    </row>
    <row r="331" spans="1:1" s="6" customFormat="1" x14ac:dyDescent="0.2">
      <c r="A331" s="7"/>
    </row>
    <row r="332" spans="1:1" s="6" customFormat="1" x14ac:dyDescent="0.2">
      <c r="A332" s="7"/>
    </row>
    <row r="333" spans="1:1" s="6" customFormat="1" x14ac:dyDescent="0.2">
      <c r="A333" s="7"/>
    </row>
    <row r="334" spans="1:1" s="6" customFormat="1" x14ac:dyDescent="0.2">
      <c r="A334" s="7"/>
    </row>
    <row r="335" spans="1:1" s="6" customFormat="1" x14ac:dyDescent="0.2">
      <c r="A335" s="7"/>
    </row>
    <row r="336" spans="1:1" s="6" customFormat="1" x14ac:dyDescent="0.2">
      <c r="A336" s="7"/>
    </row>
    <row r="337" spans="1:1" s="6" customFormat="1" x14ac:dyDescent="0.2">
      <c r="A337" s="7"/>
    </row>
    <row r="338" spans="1:1" s="6" customFormat="1" x14ac:dyDescent="0.2">
      <c r="A338" s="7"/>
    </row>
    <row r="339" spans="1:1" s="6" customFormat="1" x14ac:dyDescent="0.2">
      <c r="A339" s="7"/>
    </row>
    <row r="340" spans="1:1" s="6" customFormat="1" x14ac:dyDescent="0.2">
      <c r="A340" s="7"/>
    </row>
    <row r="341" spans="1:1" s="6" customFormat="1" x14ac:dyDescent="0.2">
      <c r="A341" s="7"/>
    </row>
    <row r="342" spans="1:1" s="6" customFormat="1" x14ac:dyDescent="0.2">
      <c r="A342" s="7"/>
    </row>
    <row r="343" spans="1:1" s="6" customFormat="1" x14ac:dyDescent="0.2">
      <c r="A343" s="7"/>
    </row>
    <row r="344" spans="1:1" s="6" customFormat="1" x14ac:dyDescent="0.2">
      <c r="A344" s="7"/>
    </row>
    <row r="345" spans="1:1" s="6" customFormat="1" x14ac:dyDescent="0.2">
      <c r="A345" s="7"/>
    </row>
    <row r="346" spans="1:1" s="6" customFormat="1" x14ac:dyDescent="0.2">
      <c r="A346" s="7"/>
    </row>
    <row r="347" spans="1:1" s="6" customFormat="1" x14ac:dyDescent="0.2">
      <c r="A347" s="7"/>
    </row>
    <row r="348" spans="1:1" s="6" customFormat="1" x14ac:dyDescent="0.2">
      <c r="A348" s="7"/>
    </row>
    <row r="349" spans="1:1" s="6" customFormat="1" x14ac:dyDescent="0.2">
      <c r="A349" s="7"/>
    </row>
    <row r="350" spans="1:1" s="6" customFormat="1" x14ac:dyDescent="0.2">
      <c r="A350" s="7"/>
    </row>
    <row r="351" spans="1:1" s="6" customFormat="1" x14ac:dyDescent="0.2">
      <c r="A351" s="7"/>
    </row>
    <row r="352" spans="1:1" s="6" customFormat="1" x14ac:dyDescent="0.2">
      <c r="A352" s="7"/>
    </row>
    <row r="353" spans="1:1" s="6" customFormat="1" x14ac:dyDescent="0.2">
      <c r="A353" s="7"/>
    </row>
    <row r="354" spans="1:1" s="6" customFormat="1" x14ac:dyDescent="0.2">
      <c r="A354" s="7"/>
    </row>
    <row r="355" spans="1:1" s="6" customFormat="1" x14ac:dyDescent="0.2">
      <c r="A355" s="7"/>
    </row>
    <row r="356" spans="1:1" s="6" customFormat="1" x14ac:dyDescent="0.2">
      <c r="A356" s="7"/>
    </row>
    <row r="357" spans="1:1" s="6" customFormat="1" x14ac:dyDescent="0.2">
      <c r="A357" s="7"/>
    </row>
    <row r="358" spans="1:1" s="8" customFormat="1" x14ac:dyDescent="0.2">
      <c r="A358" s="7"/>
    </row>
    <row r="359" spans="1:1" s="8" customFormat="1" x14ac:dyDescent="0.2">
      <c r="A359" s="7"/>
    </row>
    <row r="360" spans="1:1" s="8" customFormat="1" x14ac:dyDescent="0.2">
      <c r="A360" s="7"/>
    </row>
    <row r="361" spans="1:1" s="8" customFormat="1" x14ac:dyDescent="0.2">
      <c r="A361" s="7"/>
    </row>
    <row r="362" spans="1:1" s="8" customFormat="1" x14ac:dyDescent="0.2">
      <c r="A362" s="7"/>
    </row>
    <row r="363" spans="1:1" s="8" customFormat="1" x14ac:dyDescent="0.2">
      <c r="A363" s="7"/>
    </row>
    <row r="364" spans="1:1" s="8" customFormat="1" x14ac:dyDescent="0.2">
      <c r="A364" s="7"/>
    </row>
    <row r="365" spans="1:1" s="8" customFormat="1" x14ac:dyDescent="0.2">
      <c r="A365" s="7"/>
    </row>
    <row r="366" spans="1:1" s="8" customFormat="1" x14ac:dyDescent="0.2">
      <c r="A366" s="7"/>
    </row>
    <row r="367" spans="1:1" s="8" customFormat="1" x14ac:dyDescent="0.2">
      <c r="A367" s="7"/>
    </row>
    <row r="368" spans="1:1" s="8" customFormat="1" x14ac:dyDescent="0.2">
      <c r="A368" s="7"/>
    </row>
    <row r="369" spans="1:1" s="8" customFormat="1" x14ac:dyDescent="0.2">
      <c r="A369" s="7"/>
    </row>
    <row r="370" spans="1:1" s="8" customFormat="1" x14ac:dyDescent="0.2">
      <c r="A370" s="7"/>
    </row>
  </sheetData>
  <mergeCells count="6">
    <mergeCell ref="B2:O2"/>
    <mergeCell ref="M3:O3"/>
    <mergeCell ref="B3:B4"/>
    <mergeCell ref="D3:G3"/>
    <mergeCell ref="C3:C4"/>
    <mergeCell ref="H3:L3"/>
  </mergeCells>
  <printOptions horizontalCentered="1"/>
  <pageMargins left="0" right="0" top="0" bottom="0" header="0" footer="0"/>
  <pageSetup paperSize="9" scale="34" orientation="landscape" r:id="rId1"/>
  <rowBreaks count="1" manualBreakCount="1">
    <brk id="43" min="1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R374"/>
  <sheetViews>
    <sheetView showGridLines="0" showZeros="0" topLeftCell="B1" zoomScaleNormal="100" workbookViewId="0">
      <pane ySplit="5" topLeftCell="A6" activePane="bottomLeft" state="frozen"/>
      <selection activeCell="B3" sqref="B3:B4"/>
      <selection pane="bottomLeft" activeCell="B2" sqref="B2:O2"/>
    </sheetView>
  </sheetViews>
  <sheetFormatPr defaultColWidth="9.140625" defaultRowHeight="15" x14ac:dyDescent="0.2"/>
  <cols>
    <col min="1" max="1" width="9.140625" style="7" hidden="1" customWidth="1"/>
    <col min="2" max="2" width="40.28515625" style="181" customWidth="1"/>
    <col min="3" max="3" width="18" style="5" customWidth="1"/>
    <col min="4" max="7" width="10.7109375" style="7" customWidth="1"/>
    <col min="8" max="8" width="23.42578125" style="7" customWidth="1"/>
    <col min="9" max="9" width="14.28515625" style="7" customWidth="1"/>
    <col min="10" max="10" width="10.7109375" style="8" customWidth="1"/>
    <col min="11" max="11" width="10.7109375" style="7" customWidth="1"/>
    <col min="12" max="12" width="13" style="7" customWidth="1"/>
    <col min="13" max="15" width="10.7109375" style="7" customWidth="1"/>
    <col min="16" max="16" width="31.28515625" style="7" customWidth="1"/>
    <col min="17" max="17" width="24.140625" style="7" customWidth="1"/>
    <col min="18" max="18" width="20.85546875" style="7" customWidth="1"/>
    <col min="19" max="16384" width="9.140625" style="7"/>
  </cols>
  <sheetData>
    <row r="1" spans="1:18" ht="16.5" customHeight="1" x14ac:dyDescent="0.2">
      <c r="B1" s="180" t="s">
        <v>73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4"/>
      <c r="Q1" s="114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116</v>
      </c>
      <c r="Q2" s="111"/>
      <c r="R2" s="114"/>
    </row>
    <row r="3" spans="1:18" s="8" customFormat="1" ht="33.75" customHeight="1" x14ac:dyDescent="0.2">
      <c r="B3" s="358" t="s">
        <v>0</v>
      </c>
      <c r="C3" s="365" t="s">
        <v>164</v>
      </c>
      <c r="D3" s="372" t="s">
        <v>144</v>
      </c>
      <c r="E3" s="380"/>
      <c r="F3" s="375"/>
      <c r="G3" s="375"/>
      <c r="H3" s="370" t="s">
        <v>145</v>
      </c>
      <c r="I3" s="376"/>
      <c r="J3" s="377"/>
      <c r="K3" s="377"/>
      <c r="L3" s="378"/>
      <c r="M3" s="379" t="s">
        <v>146</v>
      </c>
      <c r="N3" s="379"/>
      <c r="O3" s="379"/>
      <c r="P3" s="111" t="s">
        <v>128</v>
      </c>
      <c r="Q3" s="111"/>
      <c r="R3" s="114"/>
    </row>
    <row r="4" spans="1:18" s="8" customFormat="1" ht="46.5" customHeight="1" x14ac:dyDescent="0.2">
      <c r="B4" s="359"/>
      <c r="C4" s="366"/>
      <c r="D4" s="189" t="s">
        <v>166</v>
      </c>
      <c r="E4" s="215" t="s">
        <v>165</v>
      </c>
      <c r="F4" s="175" t="s">
        <v>163</v>
      </c>
      <c r="G4" s="293" t="s">
        <v>167</v>
      </c>
      <c r="H4" s="326" t="s">
        <v>168</v>
      </c>
      <c r="I4" s="295" t="s">
        <v>166</v>
      </c>
      <c r="J4" s="352" t="s">
        <v>169</v>
      </c>
      <c r="K4" s="175" t="s">
        <v>163</v>
      </c>
      <c r="L4" s="175" t="s">
        <v>167</v>
      </c>
      <c r="M4" s="175" t="s">
        <v>166</v>
      </c>
      <c r="N4" s="175" t="s">
        <v>163</v>
      </c>
      <c r="O4" s="175" t="s">
        <v>167</v>
      </c>
      <c r="P4" s="118"/>
      <c r="Q4" s="118"/>
      <c r="R4" s="118"/>
    </row>
    <row r="5" spans="1:18" s="54" customFormat="1" ht="15.75" x14ac:dyDescent="0.25">
      <c r="A5" s="101">
        <f>IF(OR(D5="",D5=0),"x",D5)</f>
        <v>168.95499999999998</v>
      </c>
      <c r="B5" s="199" t="s">
        <v>1</v>
      </c>
      <c r="C5" s="272">
        <v>176.59228999999999</v>
      </c>
      <c r="D5" s="129">
        <f>D6+D25+D36+D45+D53+D68+D75+D89</f>
        <v>168.95499999999998</v>
      </c>
      <c r="E5" s="235">
        <f>IFERROR(D5/C5*100,0)</f>
        <v>95.67518491322582</v>
      </c>
      <c r="F5" s="234">
        <f>F6+F25+F36+F45+F53+F68+F75+F89</f>
        <v>187.286</v>
      </c>
      <c r="G5" s="139">
        <f t="shared" ref="G5:G24" si="0">IFERROR(D5-F5,"")</f>
        <v>-18.331000000000017</v>
      </c>
      <c r="H5" s="321">
        <v>948.524</v>
      </c>
      <c r="I5" s="135">
        <f>I6+I25+I36+I45+I53+I68+I75+I89</f>
        <v>946.64700000000005</v>
      </c>
      <c r="J5" s="321">
        <f t="shared" ref="J5:J36" si="1">IFERROR(I5/H5*100,"")</f>
        <v>99.802113599655897</v>
      </c>
      <c r="K5" s="135">
        <f>K6+K25+K36+K45+K53+K68+K75+K89</f>
        <v>1188.4570000000001</v>
      </c>
      <c r="L5" s="81">
        <f t="shared" ref="L5:L24" si="2">IFERROR(I5-K5,"")</f>
        <v>-241.81000000000006</v>
      </c>
      <c r="M5" s="130">
        <f t="shared" ref="M5:M24" si="3">IFERROR(IF(D5&gt;0,I5/D5*10,""),"")</f>
        <v>56.029534491432642</v>
      </c>
      <c r="N5" s="73">
        <f t="shared" ref="N5:N24" si="4">IFERROR(IF(F5&gt;0,K5/F5*10,""),"")</f>
        <v>63.45679869290818</v>
      </c>
      <c r="O5" s="98">
        <f>IFERROR(M5-N5,"")</f>
        <v>-7.4272642014755377</v>
      </c>
    </row>
    <row r="6" spans="1:18" s="13" customFormat="1" ht="15.75" hidden="1" customHeight="1" x14ac:dyDescent="0.25">
      <c r="A6" s="101" t="str">
        <f t="shared" ref="A6:A69" si="5">IF(OR(D6="",D6=0),"x",D6)</f>
        <v>x</v>
      </c>
      <c r="B6" s="203" t="s">
        <v>2</v>
      </c>
      <c r="C6" s="204">
        <v>0</v>
      </c>
      <c r="D6" s="130">
        <f>SUM(D7:D24)</f>
        <v>0</v>
      </c>
      <c r="E6" s="236">
        <f t="shared" ref="E6:E69" si="6">IFERROR(D6/C6*100,0)</f>
        <v>0</v>
      </c>
      <c r="F6" s="229">
        <f>SUM(F7:F24)</f>
        <v>0</v>
      </c>
      <c r="G6" s="140">
        <f t="shared" si="0"/>
        <v>0</v>
      </c>
      <c r="H6" s="237">
        <v>0</v>
      </c>
      <c r="I6" s="237">
        <f>SUM(I7:I24)</f>
        <v>0</v>
      </c>
      <c r="J6" s="237" t="str">
        <f t="shared" si="1"/>
        <v/>
      </c>
      <c r="K6" s="229">
        <f>SUM(K7:K24)</f>
        <v>0</v>
      </c>
      <c r="L6" s="157">
        <f t="shared" si="2"/>
        <v>0</v>
      </c>
      <c r="M6" s="130" t="str">
        <f t="shared" si="3"/>
        <v/>
      </c>
      <c r="N6" s="76" t="str">
        <f t="shared" si="4"/>
        <v/>
      </c>
      <c r="O6" s="98" t="str">
        <f t="shared" ref="O6:O69" si="7">IFERROR(M6-N6,"")</f>
        <v/>
      </c>
    </row>
    <row r="7" spans="1:18" s="1" customFormat="1" ht="15" hidden="1" customHeight="1" x14ac:dyDescent="0.2">
      <c r="A7" s="101" t="str">
        <f t="shared" si="5"/>
        <v>x</v>
      </c>
      <c r="B7" s="205" t="s">
        <v>3</v>
      </c>
      <c r="C7" s="206">
        <v>0</v>
      </c>
      <c r="D7" s="131">
        <v>0</v>
      </c>
      <c r="E7" s="230">
        <f t="shared" si="6"/>
        <v>0</v>
      </c>
      <c r="F7" s="131">
        <v>0</v>
      </c>
      <c r="G7" s="99">
        <f t="shared" si="0"/>
        <v>0</v>
      </c>
      <c r="H7" s="301"/>
      <c r="I7" s="230">
        <v>0</v>
      </c>
      <c r="J7" s="301" t="str">
        <f t="shared" si="1"/>
        <v/>
      </c>
      <c r="K7" s="131">
        <v>0</v>
      </c>
      <c r="L7" s="83">
        <f t="shared" si="2"/>
        <v>0</v>
      </c>
      <c r="M7" s="131" t="str">
        <f t="shared" si="3"/>
        <v/>
      </c>
      <c r="N7" s="74" t="str">
        <f t="shared" si="4"/>
        <v/>
      </c>
      <c r="O7" s="141" t="str">
        <f t="shared" si="7"/>
        <v/>
      </c>
    </row>
    <row r="8" spans="1:18" s="1" customFormat="1" ht="15" hidden="1" customHeight="1" x14ac:dyDescent="0.2">
      <c r="A8" s="101" t="str">
        <f t="shared" si="5"/>
        <v>x</v>
      </c>
      <c r="B8" s="205" t="s">
        <v>4</v>
      </c>
      <c r="C8" s="206">
        <v>0</v>
      </c>
      <c r="D8" s="131">
        <v>0</v>
      </c>
      <c r="E8" s="230">
        <f t="shared" si="6"/>
        <v>0</v>
      </c>
      <c r="F8" s="131">
        <v>0</v>
      </c>
      <c r="G8" s="99">
        <f t="shared" si="0"/>
        <v>0</v>
      </c>
      <c r="H8" s="301"/>
      <c r="I8" s="230">
        <v>0</v>
      </c>
      <c r="J8" s="301" t="str">
        <f t="shared" si="1"/>
        <v/>
      </c>
      <c r="K8" s="131">
        <v>0</v>
      </c>
      <c r="L8" s="83">
        <f t="shared" si="2"/>
        <v>0</v>
      </c>
      <c r="M8" s="131" t="str">
        <f t="shared" si="3"/>
        <v/>
      </c>
      <c r="N8" s="74" t="str">
        <f t="shared" si="4"/>
        <v/>
      </c>
      <c r="O8" s="141" t="str">
        <f t="shared" si="7"/>
        <v/>
      </c>
    </row>
    <row r="9" spans="1:18" s="1" customFormat="1" ht="15" hidden="1" customHeight="1" x14ac:dyDescent="0.2">
      <c r="A9" s="101" t="str">
        <f t="shared" si="5"/>
        <v>x</v>
      </c>
      <c r="B9" s="205" t="s">
        <v>5</v>
      </c>
      <c r="C9" s="206">
        <v>0</v>
      </c>
      <c r="D9" s="131">
        <v>0</v>
      </c>
      <c r="E9" s="230">
        <f t="shared" si="6"/>
        <v>0</v>
      </c>
      <c r="F9" s="131">
        <v>0</v>
      </c>
      <c r="G9" s="99">
        <f t="shared" si="0"/>
        <v>0</v>
      </c>
      <c r="H9" s="301"/>
      <c r="I9" s="230">
        <v>0</v>
      </c>
      <c r="J9" s="301" t="str">
        <f t="shared" si="1"/>
        <v/>
      </c>
      <c r="K9" s="131">
        <v>0</v>
      </c>
      <c r="L9" s="83">
        <f t="shared" si="2"/>
        <v>0</v>
      </c>
      <c r="M9" s="131" t="str">
        <f t="shared" si="3"/>
        <v/>
      </c>
      <c r="N9" s="74" t="str">
        <f t="shared" si="4"/>
        <v/>
      </c>
      <c r="O9" s="141" t="str">
        <f t="shared" si="7"/>
        <v/>
      </c>
    </row>
    <row r="10" spans="1:18" s="1" customFormat="1" ht="15" hidden="1" customHeight="1" x14ac:dyDescent="0.2">
      <c r="A10" s="101" t="str">
        <f t="shared" si="5"/>
        <v>x</v>
      </c>
      <c r="B10" s="205" t="s">
        <v>6</v>
      </c>
      <c r="C10" s="206">
        <v>0</v>
      </c>
      <c r="D10" s="131">
        <v>0</v>
      </c>
      <c r="E10" s="230">
        <f t="shared" si="6"/>
        <v>0</v>
      </c>
      <c r="F10" s="131">
        <v>0</v>
      </c>
      <c r="G10" s="99">
        <f t="shared" si="0"/>
        <v>0</v>
      </c>
      <c r="H10" s="301"/>
      <c r="I10" s="230">
        <v>0</v>
      </c>
      <c r="J10" s="301" t="str">
        <f t="shared" si="1"/>
        <v/>
      </c>
      <c r="K10" s="131">
        <v>0</v>
      </c>
      <c r="L10" s="83">
        <f t="shared" si="2"/>
        <v>0</v>
      </c>
      <c r="M10" s="131" t="str">
        <f t="shared" si="3"/>
        <v/>
      </c>
      <c r="N10" s="74" t="str">
        <f t="shared" si="4"/>
        <v/>
      </c>
      <c r="O10" s="141" t="str">
        <f t="shared" si="7"/>
        <v/>
      </c>
    </row>
    <row r="11" spans="1:18" s="1" customFormat="1" ht="15" hidden="1" customHeight="1" x14ac:dyDescent="0.2">
      <c r="A11" s="101" t="str">
        <f t="shared" si="5"/>
        <v>x</v>
      </c>
      <c r="B11" s="205" t="s">
        <v>7</v>
      </c>
      <c r="C11" s="206">
        <v>0</v>
      </c>
      <c r="D11" s="131">
        <v>0</v>
      </c>
      <c r="E11" s="230">
        <f t="shared" si="6"/>
        <v>0</v>
      </c>
      <c r="F11" s="131">
        <v>0</v>
      </c>
      <c r="G11" s="99">
        <f t="shared" si="0"/>
        <v>0</v>
      </c>
      <c r="H11" s="301"/>
      <c r="I11" s="230">
        <v>0</v>
      </c>
      <c r="J11" s="301" t="str">
        <f t="shared" si="1"/>
        <v/>
      </c>
      <c r="K11" s="131">
        <v>0</v>
      </c>
      <c r="L11" s="83">
        <f t="shared" si="2"/>
        <v>0</v>
      </c>
      <c r="M11" s="131" t="str">
        <f t="shared" si="3"/>
        <v/>
      </c>
      <c r="N11" s="74" t="str">
        <f t="shared" si="4"/>
        <v/>
      </c>
      <c r="O11" s="141" t="str">
        <f t="shared" si="7"/>
        <v/>
      </c>
    </row>
    <row r="12" spans="1:18" s="1" customFormat="1" ht="15" hidden="1" customHeight="1" x14ac:dyDescent="0.2">
      <c r="A12" s="101" t="str">
        <f t="shared" si="5"/>
        <v>x</v>
      </c>
      <c r="B12" s="205" t="s">
        <v>8</v>
      </c>
      <c r="C12" s="206">
        <v>0</v>
      </c>
      <c r="D12" s="131">
        <v>0</v>
      </c>
      <c r="E12" s="230">
        <f t="shared" si="6"/>
        <v>0</v>
      </c>
      <c r="F12" s="131">
        <v>0</v>
      </c>
      <c r="G12" s="99">
        <f t="shared" si="0"/>
        <v>0</v>
      </c>
      <c r="H12" s="301"/>
      <c r="I12" s="230">
        <v>0</v>
      </c>
      <c r="J12" s="301" t="str">
        <f t="shared" si="1"/>
        <v/>
      </c>
      <c r="K12" s="131">
        <v>0</v>
      </c>
      <c r="L12" s="83">
        <f t="shared" si="2"/>
        <v>0</v>
      </c>
      <c r="M12" s="131" t="str">
        <f t="shared" si="3"/>
        <v/>
      </c>
      <c r="N12" s="74" t="str">
        <f t="shared" si="4"/>
        <v/>
      </c>
      <c r="O12" s="141" t="str">
        <f t="shared" si="7"/>
        <v/>
      </c>
      <c r="P12" s="18"/>
      <c r="Q12" s="18"/>
    </row>
    <row r="13" spans="1:18" s="1" customFormat="1" ht="15" hidden="1" customHeight="1" x14ac:dyDescent="0.2">
      <c r="A13" s="101" t="str">
        <f t="shared" si="5"/>
        <v>x</v>
      </c>
      <c r="B13" s="205" t="s">
        <v>9</v>
      </c>
      <c r="C13" s="206">
        <v>0</v>
      </c>
      <c r="D13" s="131">
        <v>0</v>
      </c>
      <c r="E13" s="230">
        <f t="shared" si="6"/>
        <v>0</v>
      </c>
      <c r="F13" s="131">
        <v>0</v>
      </c>
      <c r="G13" s="99">
        <f t="shared" si="0"/>
        <v>0</v>
      </c>
      <c r="H13" s="301"/>
      <c r="I13" s="230">
        <v>0</v>
      </c>
      <c r="J13" s="301" t="str">
        <f t="shared" si="1"/>
        <v/>
      </c>
      <c r="K13" s="131">
        <v>0</v>
      </c>
      <c r="L13" s="83">
        <f t="shared" si="2"/>
        <v>0</v>
      </c>
      <c r="M13" s="131" t="str">
        <f t="shared" si="3"/>
        <v/>
      </c>
      <c r="N13" s="74" t="str">
        <f t="shared" si="4"/>
        <v/>
      </c>
      <c r="O13" s="141" t="str">
        <f t="shared" si="7"/>
        <v/>
      </c>
    </row>
    <row r="14" spans="1:18" s="1" customFormat="1" ht="15" hidden="1" customHeight="1" x14ac:dyDescent="0.2">
      <c r="A14" s="101" t="str">
        <f t="shared" si="5"/>
        <v>x</v>
      </c>
      <c r="B14" s="205" t="s">
        <v>10</v>
      </c>
      <c r="C14" s="206">
        <v>0</v>
      </c>
      <c r="D14" s="131">
        <v>0</v>
      </c>
      <c r="E14" s="230">
        <f t="shared" si="6"/>
        <v>0</v>
      </c>
      <c r="F14" s="131">
        <v>0</v>
      </c>
      <c r="G14" s="99">
        <f t="shared" si="0"/>
        <v>0</v>
      </c>
      <c r="H14" s="301"/>
      <c r="I14" s="230">
        <v>0</v>
      </c>
      <c r="J14" s="301" t="str">
        <f t="shared" si="1"/>
        <v/>
      </c>
      <c r="K14" s="131">
        <v>0</v>
      </c>
      <c r="L14" s="83">
        <f t="shared" si="2"/>
        <v>0</v>
      </c>
      <c r="M14" s="131" t="str">
        <f t="shared" si="3"/>
        <v/>
      </c>
      <c r="N14" s="74" t="str">
        <f t="shared" si="4"/>
        <v/>
      </c>
      <c r="O14" s="141" t="str">
        <f t="shared" si="7"/>
        <v/>
      </c>
    </row>
    <row r="15" spans="1:18" s="1" customFormat="1" ht="15" hidden="1" customHeight="1" x14ac:dyDescent="0.2">
      <c r="A15" s="101" t="str">
        <f t="shared" si="5"/>
        <v>x</v>
      </c>
      <c r="B15" s="205" t="s">
        <v>11</v>
      </c>
      <c r="C15" s="206">
        <v>0</v>
      </c>
      <c r="D15" s="131">
        <v>0</v>
      </c>
      <c r="E15" s="230">
        <f t="shared" si="6"/>
        <v>0</v>
      </c>
      <c r="F15" s="131">
        <v>0</v>
      </c>
      <c r="G15" s="99">
        <f t="shared" si="0"/>
        <v>0</v>
      </c>
      <c r="H15" s="301"/>
      <c r="I15" s="230">
        <v>0</v>
      </c>
      <c r="J15" s="301" t="str">
        <f t="shared" si="1"/>
        <v/>
      </c>
      <c r="K15" s="131">
        <v>0</v>
      </c>
      <c r="L15" s="83">
        <f t="shared" si="2"/>
        <v>0</v>
      </c>
      <c r="M15" s="131" t="str">
        <f t="shared" si="3"/>
        <v/>
      </c>
      <c r="N15" s="74" t="str">
        <f t="shared" si="4"/>
        <v/>
      </c>
      <c r="O15" s="141" t="str">
        <f t="shared" si="7"/>
        <v/>
      </c>
    </row>
    <row r="16" spans="1:18" s="1" customFormat="1" ht="15" hidden="1" customHeight="1" x14ac:dyDescent="0.2">
      <c r="A16" s="101" t="str">
        <f t="shared" si="5"/>
        <v>x</v>
      </c>
      <c r="B16" s="205" t="s">
        <v>58</v>
      </c>
      <c r="C16" s="206">
        <v>0</v>
      </c>
      <c r="D16" s="131">
        <v>0</v>
      </c>
      <c r="E16" s="230">
        <f t="shared" si="6"/>
        <v>0</v>
      </c>
      <c r="F16" s="131">
        <v>0</v>
      </c>
      <c r="G16" s="99">
        <f t="shared" si="0"/>
        <v>0</v>
      </c>
      <c r="H16" s="301"/>
      <c r="I16" s="230">
        <v>0</v>
      </c>
      <c r="J16" s="301" t="str">
        <f t="shared" si="1"/>
        <v/>
      </c>
      <c r="K16" s="131">
        <v>0</v>
      </c>
      <c r="L16" s="83">
        <f t="shared" si="2"/>
        <v>0</v>
      </c>
      <c r="M16" s="131" t="str">
        <f t="shared" si="3"/>
        <v/>
      </c>
      <c r="N16" s="74" t="str">
        <f t="shared" si="4"/>
        <v/>
      </c>
      <c r="O16" s="141" t="str">
        <f t="shared" si="7"/>
        <v/>
      </c>
    </row>
    <row r="17" spans="1:15" s="1" customFormat="1" ht="15" hidden="1" customHeight="1" x14ac:dyDescent="0.2">
      <c r="A17" s="101" t="str">
        <f t="shared" si="5"/>
        <v>x</v>
      </c>
      <c r="B17" s="205" t="s">
        <v>12</v>
      </c>
      <c r="C17" s="206">
        <v>0</v>
      </c>
      <c r="D17" s="131">
        <v>0</v>
      </c>
      <c r="E17" s="230">
        <f t="shared" si="6"/>
        <v>0</v>
      </c>
      <c r="F17" s="131">
        <v>0</v>
      </c>
      <c r="G17" s="99">
        <f t="shared" si="0"/>
        <v>0</v>
      </c>
      <c r="H17" s="301"/>
      <c r="I17" s="230">
        <v>0</v>
      </c>
      <c r="J17" s="301" t="str">
        <f t="shared" si="1"/>
        <v/>
      </c>
      <c r="K17" s="131">
        <v>0</v>
      </c>
      <c r="L17" s="83">
        <f t="shared" si="2"/>
        <v>0</v>
      </c>
      <c r="M17" s="131" t="str">
        <f t="shared" si="3"/>
        <v/>
      </c>
      <c r="N17" s="74" t="str">
        <f t="shared" si="4"/>
        <v/>
      </c>
      <c r="O17" s="141" t="str">
        <f t="shared" si="7"/>
        <v/>
      </c>
    </row>
    <row r="18" spans="1:15" s="1" customFormat="1" ht="15" hidden="1" customHeight="1" x14ac:dyDescent="0.2">
      <c r="A18" s="101" t="str">
        <f t="shared" si="5"/>
        <v>x</v>
      </c>
      <c r="B18" s="205" t="s">
        <v>13</v>
      </c>
      <c r="C18" s="206">
        <v>0</v>
      </c>
      <c r="D18" s="131">
        <v>0</v>
      </c>
      <c r="E18" s="230">
        <f t="shared" si="6"/>
        <v>0</v>
      </c>
      <c r="F18" s="131">
        <v>0</v>
      </c>
      <c r="G18" s="99">
        <f t="shared" si="0"/>
        <v>0</v>
      </c>
      <c r="H18" s="301"/>
      <c r="I18" s="230">
        <v>0</v>
      </c>
      <c r="J18" s="301" t="str">
        <f t="shared" si="1"/>
        <v/>
      </c>
      <c r="K18" s="131">
        <v>0</v>
      </c>
      <c r="L18" s="83">
        <f t="shared" si="2"/>
        <v>0</v>
      </c>
      <c r="M18" s="131" t="str">
        <f t="shared" si="3"/>
        <v/>
      </c>
      <c r="N18" s="74" t="str">
        <f t="shared" si="4"/>
        <v/>
      </c>
      <c r="O18" s="141" t="str">
        <f t="shared" si="7"/>
        <v/>
      </c>
    </row>
    <row r="19" spans="1:15" s="1" customFormat="1" ht="15" hidden="1" customHeight="1" x14ac:dyDescent="0.2">
      <c r="A19" s="101" t="str">
        <f t="shared" si="5"/>
        <v>x</v>
      </c>
      <c r="B19" s="205" t="s">
        <v>14</v>
      </c>
      <c r="C19" s="206">
        <v>0</v>
      </c>
      <c r="D19" s="131">
        <v>0</v>
      </c>
      <c r="E19" s="230">
        <f t="shared" si="6"/>
        <v>0</v>
      </c>
      <c r="F19" s="131">
        <v>0</v>
      </c>
      <c r="G19" s="99">
        <f t="shared" si="0"/>
        <v>0</v>
      </c>
      <c r="H19" s="301"/>
      <c r="I19" s="230">
        <v>0</v>
      </c>
      <c r="J19" s="301" t="str">
        <f t="shared" si="1"/>
        <v/>
      </c>
      <c r="K19" s="131">
        <v>0</v>
      </c>
      <c r="L19" s="83">
        <f t="shared" si="2"/>
        <v>0</v>
      </c>
      <c r="M19" s="131" t="str">
        <f t="shared" si="3"/>
        <v/>
      </c>
      <c r="N19" s="74" t="str">
        <f t="shared" si="4"/>
        <v/>
      </c>
      <c r="O19" s="141" t="str">
        <f t="shared" si="7"/>
        <v/>
      </c>
    </row>
    <row r="20" spans="1:15" s="1" customFormat="1" ht="15" hidden="1" customHeight="1" x14ac:dyDescent="0.2">
      <c r="A20" s="101" t="str">
        <f t="shared" si="5"/>
        <v>x</v>
      </c>
      <c r="B20" s="205" t="s">
        <v>15</v>
      </c>
      <c r="C20" s="206">
        <v>0</v>
      </c>
      <c r="D20" s="131">
        <v>0</v>
      </c>
      <c r="E20" s="230">
        <f t="shared" si="6"/>
        <v>0</v>
      </c>
      <c r="F20" s="131">
        <v>0</v>
      </c>
      <c r="G20" s="99">
        <f t="shared" si="0"/>
        <v>0</v>
      </c>
      <c r="H20" s="301"/>
      <c r="I20" s="230">
        <v>0</v>
      </c>
      <c r="J20" s="301" t="str">
        <f t="shared" si="1"/>
        <v/>
      </c>
      <c r="K20" s="131">
        <v>0</v>
      </c>
      <c r="L20" s="83">
        <f t="shared" si="2"/>
        <v>0</v>
      </c>
      <c r="M20" s="131" t="str">
        <f t="shared" si="3"/>
        <v/>
      </c>
      <c r="N20" s="74" t="str">
        <f t="shared" si="4"/>
        <v/>
      </c>
      <c r="O20" s="141" t="str">
        <f t="shared" si="7"/>
        <v/>
      </c>
    </row>
    <row r="21" spans="1:15" s="1" customFormat="1" ht="15" hidden="1" customHeight="1" x14ac:dyDescent="0.2">
      <c r="A21" s="101" t="str">
        <f t="shared" si="5"/>
        <v>x</v>
      </c>
      <c r="B21" s="205" t="s">
        <v>16</v>
      </c>
      <c r="C21" s="206">
        <v>0</v>
      </c>
      <c r="D21" s="131">
        <v>0</v>
      </c>
      <c r="E21" s="230">
        <f t="shared" si="6"/>
        <v>0</v>
      </c>
      <c r="F21" s="131">
        <v>0</v>
      </c>
      <c r="G21" s="99">
        <f t="shared" si="0"/>
        <v>0</v>
      </c>
      <c r="H21" s="301"/>
      <c r="I21" s="230">
        <v>0</v>
      </c>
      <c r="J21" s="301" t="str">
        <f t="shared" si="1"/>
        <v/>
      </c>
      <c r="K21" s="131">
        <v>0</v>
      </c>
      <c r="L21" s="83">
        <f t="shared" si="2"/>
        <v>0</v>
      </c>
      <c r="M21" s="131" t="str">
        <f t="shared" si="3"/>
        <v/>
      </c>
      <c r="N21" s="74" t="str">
        <f t="shared" si="4"/>
        <v/>
      </c>
      <c r="O21" s="141" t="str">
        <f t="shared" si="7"/>
        <v/>
      </c>
    </row>
    <row r="22" spans="1:15" s="1" customFormat="1" ht="15" hidden="1" customHeight="1" x14ac:dyDescent="0.2">
      <c r="A22" s="101" t="str">
        <f t="shared" si="5"/>
        <v>x</v>
      </c>
      <c r="B22" s="205" t="s">
        <v>17</v>
      </c>
      <c r="C22" s="206">
        <v>0</v>
      </c>
      <c r="D22" s="131">
        <v>0</v>
      </c>
      <c r="E22" s="230">
        <f t="shared" si="6"/>
        <v>0</v>
      </c>
      <c r="F22" s="131">
        <v>0</v>
      </c>
      <c r="G22" s="99">
        <f t="shared" si="0"/>
        <v>0</v>
      </c>
      <c r="H22" s="301"/>
      <c r="I22" s="230">
        <v>0</v>
      </c>
      <c r="J22" s="301" t="str">
        <f t="shared" si="1"/>
        <v/>
      </c>
      <c r="K22" s="131">
        <v>0</v>
      </c>
      <c r="L22" s="83">
        <f t="shared" si="2"/>
        <v>0</v>
      </c>
      <c r="M22" s="131" t="str">
        <f t="shared" si="3"/>
        <v/>
      </c>
      <c r="N22" s="74" t="str">
        <f t="shared" si="4"/>
        <v/>
      </c>
      <c r="O22" s="141" t="str">
        <f t="shared" si="7"/>
        <v/>
      </c>
    </row>
    <row r="23" spans="1:15" s="1" customFormat="1" ht="15" hidden="1" customHeight="1" x14ac:dyDescent="0.2">
      <c r="A23" s="101" t="str">
        <f t="shared" si="5"/>
        <v>x</v>
      </c>
      <c r="B23" s="205" t="s">
        <v>18</v>
      </c>
      <c r="C23" s="206">
        <v>0</v>
      </c>
      <c r="D23" s="131">
        <v>0</v>
      </c>
      <c r="E23" s="230">
        <f t="shared" si="6"/>
        <v>0</v>
      </c>
      <c r="F23" s="131">
        <v>0</v>
      </c>
      <c r="G23" s="99">
        <f t="shared" si="0"/>
        <v>0</v>
      </c>
      <c r="H23" s="301"/>
      <c r="I23" s="230">
        <v>0</v>
      </c>
      <c r="J23" s="301" t="str">
        <f t="shared" si="1"/>
        <v/>
      </c>
      <c r="K23" s="131">
        <v>0</v>
      </c>
      <c r="L23" s="83">
        <f t="shared" si="2"/>
        <v>0</v>
      </c>
      <c r="M23" s="131" t="str">
        <f t="shared" si="3"/>
        <v/>
      </c>
      <c r="N23" s="74" t="str">
        <f t="shared" si="4"/>
        <v/>
      </c>
      <c r="O23" s="141" t="str">
        <f t="shared" si="7"/>
        <v/>
      </c>
    </row>
    <row r="24" spans="1:15" s="1" customFormat="1" ht="15" hidden="1" customHeight="1" x14ac:dyDescent="0.2">
      <c r="A24" s="101" t="str">
        <f t="shared" si="5"/>
        <v>x</v>
      </c>
      <c r="B24" s="205" t="s">
        <v>136</v>
      </c>
      <c r="C24" s="206">
        <v>0</v>
      </c>
      <c r="D24" s="131" t="s">
        <v>136</v>
      </c>
      <c r="E24" s="230">
        <f t="shared" si="6"/>
        <v>0</v>
      </c>
      <c r="F24" s="131" t="s">
        <v>136</v>
      </c>
      <c r="G24" s="99" t="str">
        <f t="shared" si="0"/>
        <v/>
      </c>
      <c r="H24" s="301"/>
      <c r="I24" s="230" t="s">
        <v>136</v>
      </c>
      <c r="J24" s="301" t="str">
        <f t="shared" si="1"/>
        <v/>
      </c>
      <c r="K24" s="131" t="s">
        <v>136</v>
      </c>
      <c r="L24" s="83" t="str">
        <f t="shared" si="2"/>
        <v/>
      </c>
      <c r="M24" s="131" t="str">
        <f t="shared" si="3"/>
        <v/>
      </c>
      <c r="N24" s="74" t="str">
        <f t="shared" si="4"/>
        <v/>
      </c>
      <c r="O24" s="141" t="str">
        <f t="shared" si="7"/>
        <v/>
      </c>
    </row>
    <row r="25" spans="1:15" s="13" customFormat="1" ht="15.75" hidden="1" customHeight="1" x14ac:dyDescent="0.25">
      <c r="A25" s="101" t="str">
        <f t="shared" si="5"/>
        <v>x</v>
      </c>
      <c r="B25" s="203" t="s">
        <v>19</v>
      </c>
      <c r="C25" s="204">
        <v>0</v>
      </c>
      <c r="D25" s="24">
        <f>SUM(D26:D35)</f>
        <v>0</v>
      </c>
      <c r="E25" s="236">
        <f t="shared" si="6"/>
        <v>0</v>
      </c>
      <c r="F25" s="24">
        <f>SUM(F26:F35)</f>
        <v>0</v>
      </c>
      <c r="G25" s="98">
        <f>D25-F25</f>
        <v>0</v>
      </c>
      <c r="H25" s="236">
        <v>0</v>
      </c>
      <c r="I25" s="237">
        <f>SUM(I26:I35)</f>
        <v>0</v>
      </c>
      <c r="J25" s="237" t="str">
        <f t="shared" si="1"/>
        <v/>
      </c>
      <c r="K25" s="229">
        <f>SUM(K26:K35)</f>
        <v>0</v>
      </c>
      <c r="L25" s="25">
        <f>I25-K25</f>
        <v>0</v>
      </c>
      <c r="M25" s="24" t="str">
        <f>IF(D25&gt;0,I25/D25*10,"")</f>
        <v/>
      </c>
      <c r="N25" s="21" t="str">
        <f>IF(F25&gt;0,K25/F25*10,"")</f>
        <v/>
      </c>
      <c r="O25" s="98" t="str">
        <f t="shared" si="7"/>
        <v/>
      </c>
    </row>
    <row r="26" spans="1:15" s="1" customFormat="1" ht="15" hidden="1" customHeight="1" x14ac:dyDescent="0.2">
      <c r="A26" s="101" t="str">
        <f t="shared" si="5"/>
        <v>x</v>
      </c>
      <c r="B26" s="205" t="s">
        <v>137</v>
      </c>
      <c r="C26" s="206">
        <v>0</v>
      </c>
      <c r="D26" s="131">
        <v>0</v>
      </c>
      <c r="E26" s="230">
        <f t="shared" si="6"/>
        <v>0</v>
      </c>
      <c r="F26" s="131">
        <v>0</v>
      </c>
      <c r="G26" s="99">
        <f t="shared" ref="G26:G35" si="8">IFERROR(D26-F26,"")</f>
        <v>0</v>
      </c>
      <c r="H26" s="301"/>
      <c r="I26" s="230">
        <v>0</v>
      </c>
      <c r="J26" s="301" t="str">
        <f t="shared" si="1"/>
        <v/>
      </c>
      <c r="K26" s="131">
        <v>0</v>
      </c>
      <c r="L26" s="83">
        <f t="shared" ref="L26:L35" si="9">IFERROR(I26-K26,"")</f>
        <v>0</v>
      </c>
      <c r="M26" s="131" t="str">
        <f t="shared" ref="M26:M35" si="10">IFERROR(IF(D26&gt;0,I26/D26*10,""),"")</f>
        <v/>
      </c>
      <c r="N26" s="74" t="str">
        <f t="shared" ref="N26:N35" si="11">IFERROR(IF(F26&gt;0,K26/F26*10,""),"")</f>
        <v/>
      </c>
      <c r="O26" s="141" t="str">
        <f t="shared" si="7"/>
        <v/>
      </c>
    </row>
    <row r="27" spans="1:15" s="1" customFormat="1" ht="15" hidden="1" customHeight="1" x14ac:dyDescent="0.2">
      <c r="A27" s="101" t="str">
        <f t="shared" si="5"/>
        <v>x</v>
      </c>
      <c r="B27" s="205" t="s">
        <v>20</v>
      </c>
      <c r="C27" s="206">
        <v>0</v>
      </c>
      <c r="D27" s="131">
        <v>0</v>
      </c>
      <c r="E27" s="230">
        <f t="shared" si="6"/>
        <v>0</v>
      </c>
      <c r="F27" s="131">
        <v>0</v>
      </c>
      <c r="G27" s="99">
        <f t="shared" si="8"/>
        <v>0</v>
      </c>
      <c r="H27" s="301"/>
      <c r="I27" s="230">
        <v>0</v>
      </c>
      <c r="J27" s="301" t="str">
        <f t="shared" si="1"/>
        <v/>
      </c>
      <c r="K27" s="131">
        <v>0</v>
      </c>
      <c r="L27" s="83">
        <f t="shared" si="9"/>
        <v>0</v>
      </c>
      <c r="M27" s="131" t="str">
        <f t="shared" si="10"/>
        <v/>
      </c>
      <c r="N27" s="74" t="str">
        <f t="shared" si="11"/>
        <v/>
      </c>
      <c r="O27" s="141" t="str">
        <f t="shared" si="7"/>
        <v/>
      </c>
    </row>
    <row r="28" spans="1:15" s="1" customFormat="1" ht="15" hidden="1" customHeight="1" x14ac:dyDescent="0.2">
      <c r="A28" s="101" t="str">
        <f t="shared" si="5"/>
        <v>x</v>
      </c>
      <c r="B28" s="205" t="s">
        <v>21</v>
      </c>
      <c r="C28" s="206">
        <v>0</v>
      </c>
      <c r="D28" s="131">
        <v>0</v>
      </c>
      <c r="E28" s="230">
        <f t="shared" si="6"/>
        <v>0</v>
      </c>
      <c r="F28" s="131">
        <v>0</v>
      </c>
      <c r="G28" s="99">
        <f t="shared" si="8"/>
        <v>0</v>
      </c>
      <c r="H28" s="301"/>
      <c r="I28" s="230">
        <v>0</v>
      </c>
      <c r="J28" s="301" t="str">
        <f t="shared" si="1"/>
        <v/>
      </c>
      <c r="K28" s="131">
        <v>0</v>
      </c>
      <c r="L28" s="83">
        <f t="shared" si="9"/>
        <v>0</v>
      </c>
      <c r="M28" s="131" t="str">
        <f t="shared" si="10"/>
        <v/>
      </c>
      <c r="N28" s="74" t="str">
        <f t="shared" si="11"/>
        <v/>
      </c>
      <c r="O28" s="141" t="str">
        <f t="shared" si="7"/>
        <v/>
      </c>
    </row>
    <row r="29" spans="1:15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31" t="s">
        <v>136</v>
      </c>
      <c r="E29" s="230">
        <f t="shared" si="6"/>
        <v>0</v>
      </c>
      <c r="F29" s="131" t="s">
        <v>136</v>
      </c>
      <c r="G29" s="99" t="str">
        <f t="shared" si="8"/>
        <v/>
      </c>
      <c r="H29" s="301"/>
      <c r="I29" s="230" t="s">
        <v>136</v>
      </c>
      <c r="J29" s="301" t="str">
        <f t="shared" si="1"/>
        <v/>
      </c>
      <c r="K29" s="131" t="s">
        <v>136</v>
      </c>
      <c r="L29" s="83" t="str">
        <f t="shared" si="9"/>
        <v/>
      </c>
      <c r="M29" s="131" t="str">
        <f t="shared" si="10"/>
        <v/>
      </c>
      <c r="N29" s="74" t="str">
        <f t="shared" si="11"/>
        <v/>
      </c>
      <c r="O29" s="141" t="str">
        <f t="shared" si="7"/>
        <v/>
      </c>
    </row>
    <row r="30" spans="1:15" s="1" customFormat="1" ht="15" hidden="1" customHeight="1" x14ac:dyDescent="0.2">
      <c r="A30" s="101" t="str">
        <f t="shared" si="5"/>
        <v>x</v>
      </c>
      <c r="B30" s="205" t="s">
        <v>22</v>
      </c>
      <c r="C30" s="206">
        <v>0</v>
      </c>
      <c r="D30" s="131">
        <v>0</v>
      </c>
      <c r="E30" s="230">
        <f t="shared" si="6"/>
        <v>0</v>
      </c>
      <c r="F30" s="131">
        <v>0</v>
      </c>
      <c r="G30" s="99">
        <f t="shared" si="8"/>
        <v>0</v>
      </c>
      <c r="H30" s="301"/>
      <c r="I30" s="230">
        <v>0</v>
      </c>
      <c r="J30" s="301" t="str">
        <f t="shared" si="1"/>
        <v/>
      </c>
      <c r="K30" s="131">
        <v>0</v>
      </c>
      <c r="L30" s="83">
        <f t="shared" si="9"/>
        <v>0</v>
      </c>
      <c r="M30" s="131" t="str">
        <f t="shared" si="10"/>
        <v/>
      </c>
      <c r="N30" s="74" t="str">
        <f t="shared" si="11"/>
        <v/>
      </c>
      <c r="O30" s="141" t="str">
        <f t="shared" si="7"/>
        <v/>
      </c>
    </row>
    <row r="31" spans="1:15" s="1" customFormat="1" ht="15" hidden="1" customHeight="1" x14ac:dyDescent="0.2">
      <c r="A31" s="101" t="str">
        <f t="shared" si="5"/>
        <v>x</v>
      </c>
      <c r="B31" s="205" t="s">
        <v>83</v>
      </c>
      <c r="C31" s="206">
        <v>0</v>
      </c>
      <c r="D31" s="131">
        <v>0</v>
      </c>
      <c r="E31" s="230">
        <f t="shared" si="6"/>
        <v>0</v>
      </c>
      <c r="F31" s="131">
        <v>0</v>
      </c>
      <c r="G31" s="99">
        <f t="shared" si="8"/>
        <v>0</v>
      </c>
      <c r="H31" s="301"/>
      <c r="I31" s="230">
        <v>0</v>
      </c>
      <c r="J31" s="301" t="str">
        <f t="shared" si="1"/>
        <v/>
      </c>
      <c r="K31" s="131">
        <v>0</v>
      </c>
      <c r="L31" s="83">
        <f t="shared" si="9"/>
        <v>0</v>
      </c>
      <c r="M31" s="131" t="str">
        <f t="shared" si="10"/>
        <v/>
      </c>
      <c r="N31" s="74" t="str">
        <f t="shared" si="11"/>
        <v/>
      </c>
      <c r="O31" s="141" t="str">
        <f t="shared" si="7"/>
        <v/>
      </c>
    </row>
    <row r="32" spans="1:15" s="1" customFormat="1" ht="15" hidden="1" customHeight="1" x14ac:dyDescent="0.2">
      <c r="A32" s="101" t="str">
        <f t="shared" si="5"/>
        <v>x</v>
      </c>
      <c r="B32" s="205" t="s">
        <v>23</v>
      </c>
      <c r="C32" s="206">
        <v>0</v>
      </c>
      <c r="D32" s="131">
        <v>0</v>
      </c>
      <c r="E32" s="230">
        <f t="shared" si="6"/>
        <v>0</v>
      </c>
      <c r="F32" s="131">
        <v>0</v>
      </c>
      <c r="G32" s="99">
        <f t="shared" si="8"/>
        <v>0</v>
      </c>
      <c r="H32" s="301"/>
      <c r="I32" s="230">
        <v>0</v>
      </c>
      <c r="J32" s="301" t="str">
        <f t="shared" si="1"/>
        <v/>
      </c>
      <c r="K32" s="131">
        <v>0</v>
      </c>
      <c r="L32" s="83">
        <f t="shared" si="9"/>
        <v>0</v>
      </c>
      <c r="M32" s="131" t="str">
        <f t="shared" si="10"/>
        <v/>
      </c>
      <c r="N32" s="74" t="str">
        <f t="shared" si="11"/>
        <v/>
      </c>
      <c r="O32" s="141" t="str">
        <f t="shared" si="7"/>
        <v/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>
        <v>0</v>
      </c>
      <c r="D33" s="131">
        <v>0</v>
      </c>
      <c r="E33" s="230">
        <f t="shared" si="6"/>
        <v>0</v>
      </c>
      <c r="F33" s="131">
        <v>0</v>
      </c>
      <c r="G33" s="99">
        <f t="shared" si="8"/>
        <v>0</v>
      </c>
      <c r="H33" s="301"/>
      <c r="I33" s="230">
        <v>0</v>
      </c>
      <c r="J33" s="301" t="str">
        <f t="shared" si="1"/>
        <v/>
      </c>
      <c r="K33" s="131">
        <v>0</v>
      </c>
      <c r="L33" s="83">
        <f t="shared" si="9"/>
        <v>0</v>
      </c>
      <c r="M33" s="131" t="str">
        <f t="shared" si="10"/>
        <v/>
      </c>
      <c r="N33" s="74" t="str">
        <f t="shared" si="11"/>
        <v/>
      </c>
      <c r="O33" s="141" t="str">
        <f t="shared" si="7"/>
        <v/>
      </c>
    </row>
    <row r="34" spans="1:17" s="1" customFormat="1" ht="15" hidden="1" customHeight="1" x14ac:dyDescent="0.2">
      <c r="A34" s="101" t="str">
        <f t="shared" si="5"/>
        <v>x</v>
      </c>
      <c r="B34" s="205" t="s">
        <v>25</v>
      </c>
      <c r="C34" s="206">
        <v>0</v>
      </c>
      <c r="D34" s="131">
        <v>0</v>
      </c>
      <c r="E34" s="230">
        <f t="shared" si="6"/>
        <v>0</v>
      </c>
      <c r="F34" s="131">
        <v>0</v>
      </c>
      <c r="G34" s="99">
        <f t="shared" si="8"/>
        <v>0</v>
      </c>
      <c r="H34" s="301"/>
      <c r="I34" s="230">
        <v>0</v>
      </c>
      <c r="J34" s="301" t="str">
        <f t="shared" si="1"/>
        <v/>
      </c>
      <c r="K34" s="131">
        <v>0</v>
      </c>
      <c r="L34" s="83">
        <f t="shared" si="9"/>
        <v>0</v>
      </c>
      <c r="M34" s="131" t="str">
        <f t="shared" si="10"/>
        <v/>
      </c>
      <c r="N34" s="74" t="str">
        <f t="shared" si="11"/>
        <v/>
      </c>
      <c r="O34" s="141" t="str">
        <f t="shared" si="7"/>
        <v/>
      </c>
    </row>
    <row r="35" spans="1:17" s="1" customFormat="1" ht="15" hidden="1" customHeight="1" x14ac:dyDescent="0.2">
      <c r="A35" s="101" t="str">
        <f t="shared" si="5"/>
        <v>x</v>
      </c>
      <c r="B35" s="205" t="s">
        <v>26</v>
      </c>
      <c r="C35" s="206">
        <v>0</v>
      </c>
      <c r="D35" s="131">
        <v>0</v>
      </c>
      <c r="E35" s="230">
        <f t="shared" si="6"/>
        <v>0</v>
      </c>
      <c r="F35" s="131">
        <v>0</v>
      </c>
      <c r="G35" s="99">
        <f t="shared" si="8"/>
        <v>0</v>
      </c>
      <c r="H35" s="301">
        <v>0</v>
      </c>
      <c r="I35" s="230">
        <v>0</v>
      </c>
      <c r="J35" s="301" t="str">
        <f t="shared" si="1"/>
        <v/>
      </c>
      <c r="K35" s="131">
        <v>0</v>
      </c>
      <c r="L35" s="83">
        <f t="shared" si="9"/>
        <v>0</v>
      </c>
      <c r="M35" s="131" t="str">
        <f t="shared" si="10"/>
        <v/>
      </c>
      <c r="N35" s="74" t="str">
        <f t="shared" si="11"/>
        <v/>
      </c>
      <c r="O35" s="141" t="str">
        <f t="shared" si="7"/>
        <v/>
      </c>
    </row>
    <row r="36" spans="1:17" s="13" customFormat="1" ht="15.75" x14ac:dyDescent="0.25">
      <c r="A36" s="101">
        <f t="shared" si="5"/>
        <v>125.203</v>
      </c>
      <c r="B36" s="203" t="s">
        <v>59</v>
      </c>
      <c r="C36" s="204">
        <v>130.63919000000001</v>
      </c>
      <c r="D36" s="24">
        <f>SUM(D37:D44)</f>
        <v>125.203</v>
      </c>
      <c r="E36" s="236">
        <f t="shared" si="6"/>
        <v>95.838775485365446</v>
      </c>
      <c r="F36" s="24">
        <f>SUM(F37:F44)</f>
        <v>152.04900000000001</v>
      </c>
      <c r="G36" s="98">
        <f>D36-F36</f>
        <v>-26.846000000000004</v>
      </c>
      <c r="H36" s="236">
        <v>781.024</v>
      </c>
      <c r="I36" s="237">
        <f>SUM(I37:I44)</f>
        <v>776.495</v>
      </c>
      <c r="J36" s="237">
        <f t="shared" si="1"/>
        <v>99.42012025238661</v>
      </c>
      <c r="K36" s="229">
        <f>SUM(K37:K44)</f>
        <v>1044.7329999999999</v>
      </c>
      <c r="L36" s="25">
        <f>I36-K36</f>
        <v>-268.23799999999994</v>
      </c>
      <c r="M36" s="24">
        <f>IF(D36&gt;0,I36/D36*10,"")</f>
        <v>62.018881336709185</v>
      </c>
      <c r="N36" s="21">
        <f>IF(F36&gt;0,K36/F36*10,"")</f>
        <v>68.71028418470361</v>
      </c>
      <c r="O36" s="98">
        <f t="shared" si="7"/>
        <v>-6.691402847994425</v>
      </c>
      <c r="P36" s="14"/>
      <c r="Q36" s="14"/>
    </row>
    <row r="37" spans="1:17" s="17" customFormat="1" ht="15.75" x14ac:dyDescent="0.2">
      <c r="A37" s="101">
        <f t="shared" si="5"/>
        <v>9.6280000000000001</v>
      </c>
      <c r="B37" s="205" t="s">
        <v>84</v>
      </c>
      <c r="C37" s="206">
        <v>9.6280000000000001</v>
      </c>
      <c r="D37" s="131">
        <v>9.6280000000000001</v>
      </c>
      <c r="E37" s="230">
        <f t="shared" si="6"/>
        <v>100</v>
      </c>
      <c r="F37" s="131">
        <v>9.5060000000000002</v>
      </c>
      <c r="G37" s="99">
        <f t="shared" ref="G37:G44" si="12">IFERROR(D37-F37,"")</f>
        <v>0.12199999999999989</v>
      </c>
      <c r="H37" s="301">
        <v>47.893999999999998</v>
      </c>
      <c r="I37" s="230">
        <v>52.198</v>
      </c>
      <c r="J37" s="301">
        <f t="shared" ref="J37:J68" si="13">IFERROR(I37/H37*100,"")</f>
        <v>108.98651188040256</v>
      </c>
      <c r="K37" s="131">
        <v>49.923999999999999</v>
      </c>
      <c r="L37" s="83">
        <f t="shared" ref="L37:L44" si="14">IFERROR(I37-K37,"")</f>
        <v>2.2740000000000009</v>
      </c>
      <c r="M37" s="131">
        <f t="shared" ref="M37:M44" si="15">IFERROR(IF(D37&gt;0,I37/D37*10,""),"")</f>
        <v>54.214790195263809</v>
      </c>
      <c r="N37" s="74">
        <f t="shared" ref="N37:N44" si="16">IFERROR(IF(F37&gt;0,K37/F37*10,""),"")</f>
        <v>52.518409425625919</v>
      </c>
      <c r="O37" s="141">
        <f t="shared" si="7"/>
        <v>1.6963807696378908</v>
      </c>
      <c r="P37" s="1"/>
      <c r="Q37" s="1"/>
    </row>
    <row r="38" spans="1:17" s="1" customFormat="1" ht="15.75" x14ac:dyDescent="0.2">
      <c r="A38" s="101">
        <f t="shared" si="5"/>
        <v>2.2549999999999999</v>
      </c>
      <c r="B38" s="205" t="s">
        <v>85</v>
      </c>
      <c r="C38" s="206">
        <v>2.7170999999999998</v>
      </c>
      <c r="D38" s="131">
        <v>2.2549999999999999</v>
      </c>
      <c r="E38" s="230">
        <f t="shared" si="6"/>
        <v>82.9928968385411</v>
      </c>
      <c r="F38" s="131">
        <v>2.87</v>
      </c>
      <c r="G38" s="99">
        <f t="shared" si="12"/>
        <v>-0.61500000000000021</v>
      </c>
      <c r="H38" s="301">
        <v>10.32</v>
      </c>
      <c r="I38" s="230">
        <v>9.0169999999999995</v>
      </c>
      <c r="J38" s="301">
        <f t="shared" si="13"/>
        <v>87.374031007751924</v>
      </c>
      <c r="K38" s="131">
        <v>11.96</v>
      </c>
      <c r="L38" s="83">
        <f t="shared" si="14"/>
        <v>-2.9430000000000014</v>
      </c>
      <c r="M38" s="131">
        <f t="shared" si="15"/>
        <v>39.986696230598668</v>
      </c>
      <c r="N38" s="74">
        <f t="shared" si="16"/>
        <v>41.672473867595826</v>
      </c>
      <c r="O38" s="141">
        <f t="shared" si="7"/>
        <v>-1.6857776369971589</v>
      </c>
    </row>
    <row r="39" spans="1:17" s="3" customFormat="1" ht="15" customHeight="1" x14ac:dyDescent="0.2">
      <c r="A39" s="101">
        <f t="shared" si="5"/>
        <v>0.7</v>
      </c>
      <c r="B39" s="207" t="s">
        <v>63</v>
      </c>
      <c r="C39" s="206">
        <v>0.70711000000000002</v>
      </c>
      <c r="D39" s="131">
        <v>0.7</v>
      </c>
      <c r="E39" s="230">
        <f t="shared" si="6"/>
        <v>98.994498734284619</v>
      </c>
      <c r="F39" s="131">
        <v>0</v>
      </c>
      <c r="G39" s="99">
        <f t="shared" si="12"/>
        <v>0.7</v>
      </c>
      <c r="H39" s="301">
        <v>2.71</v>
      </c>
      <c r="I39" s="230">
        <v>5.8</v>
      </c>
      <c r="J39" s="301">
        <f t="shared" si="13"/>
        <v>214.0221402214022</v>
      </c>
      <c r="K39" s="131">
        <v>0</v>
      </c>
      <c r="L39" s="83">
        <f t="shared" si="14"/>
        <v>5.8</v>
      </c>
      <c r="M39" s="131">
        <f t="shared" si="15"/>
        <v>82.857142857142861</v>
      </c>
      <c r="N39" s="74" t="str">
        <f t="shared" si="16"/>
        <v/>
      </c>
      <c r="O39" s="141" t="str">
        <f t="shared" si="7"/>
        <v/>
      </c>
    </row>
    <row r="40" spans="1:17" s="1" customFormat="1" ht="15.75" x14ac:dyDescent="0.2">
      <c r="A40" s="101">
        <f t="shared" si="5"/>
        <v>92.31</v>
      </c>
      <c r="B40" s="205" t="s">
        <v>27</v>
      </c>
      <c r="C40" s="206">
        <v>92.309880000000007</v>
      </c>
      <c r="D40" s="131">
        <v>92.31</v>
      </c>
      <c r="E40" s="230">
        <f t="shared" si="6"/>
        <v>100.00012999691907</v>
      </c>
      <c r="F40" s="131">
        <v>118.164</v>
      </c>
      <c r="G40" s="99">
        <f t="shared" si="12"/>
        <v>-25.853999999999999</v>
      </c>
      <c r="H40" s="301">
        <v>588</v>
      </c>
      <c r="I40" s="230">
        <v>605</v>
      </c>
      <c r="J40" s="301">
        <f t="shared" si="13"/>
        <v>102.89115646258504</v>
      </c>
      <c r="K40" s="131">
        <v>858.899</v>
      </c>
      <c r="L40" s="83">
        <f t="shared" si="14"/>
        <v>-253.899</v>
      </c>
      <c r="M40" s="131">
        <f t="shared" si="15"/>
        <v>65.540028165962511</v>
      </c>
      <c r="N40" s="74">
        <f t="shared" si="16"/>
        <v>72.687028198097551</v>
      </c>
      <c r="O40" s="141">
        <f t="shared" si="7"/>
        <v>-7.1470000321350398</v>
      </c>
    </row>
    <row r="41" spans="1:17" s="1" customFormat="1" ht="15.75" x14ac:dyDescent="0.2">
      <c r="A41" s="101">
        <f t="shared" si="5"/>
        <v>7.75</v>
      </c>
      <c r="B41" s="205" t="s">
        <v>28</v>
      </c>
      <c r="C41" s="206">
        <v>8.9139999999999997</v>
      </c>
      <c r="D41" s="131">
        <v>7.75</v>
      </c>
      <c r="E41" s="230">
        <f t="shared" si="6"/>
        <v>86.941889163114212</v>
      </c>
      <c r="F41" s="131">
        <v>7.109</v>
      </c>
      <c r="G41" s="99">
        <f t="shared" si="12"/>
        <v>0.64100000000000001</v>
      </c>
      <c r="H41" s="301">
        <v>38.200000000000003</v>
      </c>
      <c r="I41" s="230">
        <v>31</v>
      </c>
      <c r="J41" s="301">
        <f t="shared" si="13"/>
        <v>81.151832460732976</v>
      </c>
      <c r="K41" s="131">
        <v>29.25</v>
      </c>
      <c r="L41" s="83">
        <f t="shared" si="14"/>
        <v>1.75</v>
      </c>
      <c r="M41" s="131">
        <f t="shared" si="15"/>
        <v>40</v>
      </c>
      <c r="N41" s="74">
        <f t="shared" si="16"/>
        <v>41.145027430018288</v>
      </c>
      <c r="O41" s="141">
        <f t="shared" si="7"/>
        <v>-1.1450274300182883</v>
      </c>
    </row>
    <row r="42" spans="1:17" s="1" customFormat="1" ht="15" hidden="1" customHeight="1" x14ac:dyDescent="0.2">
      <c r="A42" s="101" t="str">
        <f t="shared" si="5"/>
        <v>x</v>
      </c>
      <c r="B42" s="205" t="s">
        <v>29</v>
      </c>
      <c r="C42" s="206">
        <v>0</v>
      </c>
      <c r="D42" s="131">
        <v>0</v>
      </c>
      <c r="E42" s="230">
        <f t="shared" si="6"/>
        <v>0</v>
      </c>
      <c r="F42" s="131">
        <v>0</v>
      </c>
      <c r="G42" s="99">
        <f t="shared" si="12"/>
        <v>0</v>
      </c>
      <c r="H42" s="301"/>
      <c r="I42" s="230">
        <v>0</v>
      </c>
      <c r="J42" s="301" t="str">
        <f t="shared" si="13"/>
        <v/>
      </c>
      <c r="K42" s="131">
        <v>0</v>
      </c>
      <c r="L42" s="83">
        <f t="shared" si="14"/>
        <v>0</v>
      </c>
      <c r="M42" s="131" t="str">
        <f t="shared" si="15"/>
        <v/>
      </c>
      <c r="N42" s="74" t="str">
        <f t="shared" si="16"/>
        <v/>
      </c>
      <c r="O42" s="141" t="str">
        <f t="shared" si="7"/>
        <v/>
      </c>
    </row>
    <row r="43" spans="1:17" s="1" customFormat="1" ht="15.75" x14ac:dyDescent="0.2">
      <c r="A43" s="101">
        <f t="shared" si="5"/>
        <v>12.56</v>
      </c>
      <c r="B43" s="205" t="s">
        <v>30</v>
      </c>
      <c r="C43" s="206">
        <v>16.363099999999999</v>
      </c>
      <c r="D43" s="131">
        <v>12.56</v>
      </c>
      <c r="E43" s="230">
        <f t="shared" si="6"/>
        <v>76.758071514566311</v>
      </c>
      <c r="F43" s="131">
        <v>14.4</v>
      </c>
      <c r="G43" s="99">
        <f t="shared" si="12"/>
        <v>-1.8399999999999999</v>
      </c>
      <c r="H43" s="301">
        <v>93.9</v>
      </c>
      <c r="I43" s="230">
        <v>73.48</v>
      </c>
      <c r="J43" s="301">
        <f t="shared" si="13"/>
        <v>78.253461128860494</v>
      </c>
      <c r="K43" s="131">
        <v>94.7</v>
      </c>
      <c r="L43" s="83">
        <f t="shared" si="14"/>
        <v>-21.22</v>
      </c>
      <c r="M43" s="131">
        <f t="shared" si="15"/>
        <v>58.503184713375795</v>
      </c>
      <c r="N43" s="74">
        <f t="shared" si="16"/>
        <v>65.763888888888886</v>
      </c>
      <c r="O43" s="141">
        <f t="shared" si="7"/>
        <v>-7.2607041755130908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>
        <v>0</v>
      </c>
      <c r="D44" s="131">
        <v>0</v>
      </c>
      <c r="E44" s="230">
        <f t="shared" si="6"/>
        <v>0</v>
      </c>
      <c r="F44" s="131">
        <v>0</v>
      </c>
      <c r="G44" s="99">
        <f t="shared" si="12"/>
        <v>0</v>
      </c>
      <c r="H44" s="301"/>
      <c r="I44" s="230">
        <v>0</v>
      </c>
      <c r="J44" s="301" t="str">
        <f t="shared" si="13"/>
        <v/>
      </c>
      <c r="K44" s="131">
        <v>0</v>
      </c>
      <c r="L44" s="83">
        <f t="shared" si="14"/>
        <v>0</v>
      </c>
      <c r="M44" s="131" t="str">
        <f t="shared" si="15"/>
        <v/>
      </c>
      <c r="N44" s="74" t="str">
        <f t="shared" si="16"/>
        <v/>
      </c>
      <c r="O44" s="141" t="str">
        <f t="shared" si="7"/>
        <v/>
      </c>
    </row>
    <row r="45" spans="1:17" s="13" customFormat="1" ht="15.75" x14ac:dyDescent="0.25">
      <c r="A45" s="101">
        <f t="shared" si="5"/>
        <v>36.045999999999999</v>
      </c>
      <c r="B45" s="203" t="s">
        <v>62</v>
      </c>
      <c r="C45" s="204">
        <v>38.21</v>
      </c>
      <c r="D45" s="24">
        <f>SUM(D46:D52)</f>
        <v>36.045999999999999</v>
      </c>
      <c r="E45" s="236">
        <f t="shared" si="6"/>
        <v>94.336561109657154</v>
      </c>
      <c r="F45" s="24">
        <f>SUM(F46:F52)</f>
        <v>28.736000000000001</v>
      </c>
      <c r="G45" s="98">
        <f>D45-F45</f>
        <v>7.3099999999999987</v>
      </c>
      <c r="H45" s="236">
        <v>150</v>
      </c>
      <c r="I45" s="237">
        <f>SUM(I46:I52)</f>
        <v>146.85900000000001</v>
      </c>
      <c r="J45" s="237">
        <f t="shared" si="13"/>
        <v>97.906000000000006</v>
      </c>
      <c r="K45" s="229">
        <f>SUM(K46:K52)</f>
        <v>125.46899999999999</v>
      </c>
      <c r="L45" s="25">
        <f>I45-K45</f>
        <v>21.390000000000015</v>
      </c>
      <c r="M45" s="24">
        <f>IF(D45&gt;0,I45/D45*10,"")</f>
        <v>40.742107307329519</v>
      </c>
      <c r="N45" s="21">
        <f>IF(F45&gt;0,K45/F45*10,"")</f>
        <v>43.662653118040083</v>
      </c>
      <c r="O45" s="98">
        <f t="shared" si="7"/>
        <v>-2.9205458107105642</v>
      </c>
    </row>
    <row r="46" spans="1:17" s="1" customFormat="1" ht="15.75" x14ac:dyDescent="0.2">
      <c r="A46" s="101">
        <f t="shared" si="5"/>
        <v>31.206</v>
      </c>
      <c r="B46" s="205" t="s">
        <v>86</v>
      </c>
      <c r="C46" s="206">
        <v>33.012</v>
      </c>
      <c r="D46" s="131">
        <v>31.206</v>
      </c>
      <c r="E46" s="230">
        <f t="shared" si="6"/>
        <v>94.529262086513981</v>
      </c>
      <c r="F46" s="131">
        <v>25.187000000000001</v>
      </c>
      <c r="G46" s="99">
        <f t="shared" ref="G46:G52" si="17">IFERROR(D46-F46,"")</f>
        <v>6.0189999999999984</v>
      </c>
      <c r="H46" s="301">
        <v>135</v>
      </c>
      <c r="I46" s="230">
        <v>136.501</v>
      </c>
      <c r="J46" s="301">
        <f t="shared" si="13"/>
        <v>101.11185185185185</v>
      </c>
      <c r="K46" s="131">
        <v>113.113</v>
      </c>
      <c r="L46" s="83">
        <f t="shared" ref="L46:L52" si="18">IFERROR(I46-K46,"")</f>
        <v>23.388000000000005</v>
      </c>
      <c r="M46" s="131">
        <f t="shared" ref="M46:M52" si="19">IFERROR(IF(D46&gt;0,I46/D46*10,""),"")</f>
        <v>43.741908607319111</v>
      </c>
      <c r="N46" s="74">
        <f t="shared" ref="N46:N52" si="20">IFERROR(IF(F46&gt;0,K46/F46*10,""),"")</f>
        <v>44.909278596101167</v>
      </c>
      <c r="O46" s="141">
        <f t="shared" si="7"/>
        <v>-1.1673699887820561</v>
      </c>
    </row>
    <row r="47" spans="1:17" s="1" customFormat="1" ht="15" hidden="1" customHeight="1" x14ac:dyDescent="0.2">
      <c r="A47" s="101" t="str">
        <f t="shared" si="5"/>
        <v>x</v>
      </c>
      <c r="B47" s="205" t="s">
        <v>87</v>
      </c>
      <c r="C47" s="206">
        <v>0</v>
      </c>
      <c r="D47" s="131">
        <v>0</v>
      </c>
      <c r="E47" s="230">
        <f t="shared" si="6"/>
        <v>0</v>
      </c>
      <c r="F47" s="131">
        <v>0</v>
      </c>
      <c r="G47" s="99">
        <f t="shared" si="17"/>
        <v>0</v>
      </c>
      <c r="H47" s="323"/>
      <c r="I47" s="230">
        <v>0</v>
      </c>
      <c r="J47" s="301" t="str">
        <f t="shared" si="13"/>
        <v/>
      </c>
      <c r="K47" s="131">
        <v>0</v>
      </c>
      <c r="L47" s="83">
        <f t="shared" si="18"/>
        <v>0</v>
      </c>
      <c r="M47" s="131" t="str">
        <f t="shared" si="19"/>
        <v/>
      </c>
      <c r="N47" s="74" t="str">
        <f t="shared" si="20"/>
        <v/>
      </c>
      <c r="O47" s="141" t="str">
        <f t="shared" si="7"/>
        <v/>
      </c>
    </row>
    <row r="48" spans="1:17" s="1" customFormat="1" ht="15" hidden="1" customHeight="1" x14ac:dyDescent="0.2">
      <c r="A48" s="101" t="str">
        <f t="shared" si="5"/>
        <v>x</v>
      </c>
      <c r="B48" s="205" t="s">
        <v>88</v>
      </c>
      <c r="C48" s="206">
        <v>0.05</v>
      </c>
      <c r="D48" s="131">
        <v>0</v>
      </c>
      <c r="E48" s="230">
        <f t="shared" si="6"/>
        <v>0</v>
      </c>
      <c r="F48" s="131">
        <v>0</v>
      </c>
      <c r="G48" s="99">
        <f t="shared" si="17"/>
        <v>0</v>
      </c>
      <c r="H48" s="330"/>
      <c r="I48" s="230">
        <v>0</v>
      </c>
      <c r="J48" s="301" t="str">
        <f t="shared" si="13"/>
        <v/>
      </c>
      <c r="K48" s="131">
        <v>0</v>
      </c>
      <c r="L48" s="83">
        <f t="shared" si="18"/>
        <v>0</v>
      </c>
      <c r="M48" s="131" t="str">
        <f t="shared" si="19"/>
        <v/>
      </c>
      <c r="N48" s="74" t="str">
        <f t="shared" si="20"/>
        <v/>
      </c>
      <c r="O48" s="141" t="str">
        <f t="shared" si="7"/>
        <v/>
      </c>
    </row>
    <row r="49" spans="1:17" s="1" customFormat="1" ht="15" hidden="1" customHeight="1" x14ac:dyDescent="0.2">
      <c r="A49" s="101" t="str">
        <f t="shared" si="5"/>
        <v>x</v>
      </c>
      <c r="B49" s="205" t="s">
        <v>89</v>
      </c>
      <c r="C49" s="206">
        <v>0</v>
      </c>
      <c r="D49" s="131">
        <v>0</v>
      </c>
      <c r="E49" s="230">
        <f t="shared" si="6"/>
        <v>0</v>
      </c>
      <c r="F49" s="131">
        <v>0</v>
      </c>
      <c r="G49" s="99">
        <f t="shared" si="17"/>
        <v>0</v>
      </c>
      <c r="H49" s="330"/>
      <c r="I49" s="230">
        <v>0</v>
      </c>
      <c r="J49" s="301" t="str">
        <f t="shared" si="13"/>
        <v/>
      </c>
      <c r="K49" s="131">
        <v>0</v>
      </c>
      <c r="L49" s="83">
        <f t="shared" si="18"/>
        <v>0</v>
      </c>
      <c r="M49" s="131" t="str">
        <f t="shared" si="19"/>
        <v/>
      </c>
      <c r="N49" s="74" t="str">
        <f t="shared" si="20"/>
        <v/>
      </c>
      <c r="O49" s="141" t="str">
        <f t="shared" si="7"/>
        <v/>
      </c>
    </row>
    <row r="50" spans="1:17" s="1" customFormat="1" ht="15" hidden="1" customHeight="1" x14ac:dyDescent="0.2">
      <c r="A50" s="101" t="str">
        <f t="shared" si="5"/>
        <v>x</v>
      </c>
      <c r="B50" s="205" t="s">
        <v>101</v>
      </c>
      <c r="C50" s="206">
        <v>0</v>
      </c>
      <c r="D50" s="131">
        <v>0</v>
      </c>
      <c r="E50" s="230">
        <f t="shared" si="6"/>
        <v>0</v>
      </c>
      <c r="F50" s="131">
        <v>0</v>
      </c>
      <c r="G50" s="99">
        <f t="shared" si="17"/>
        <v>0</v>
      </c>
      <c r="H50" s="330"/>
      <c r="I50" s="230">
        <v>0</v>
      </c>
      <c r="J50" s="301" t="str">
        <f t="shared" si="13"/>
        <v/>
      </c>
      <c r="K50" s="131">
        <v>0</v>
      </c>
      <c r="L50" s="83">
        <f t="shared" si="18"/>
        <v>0</v>
      </c>
      <c r="M50" s="131" t="str">
        <f t="shared" si="19"/>
        <v/>
      </c>
      <c r="N50" s="74" t="str">
        <f t="shared" si="20"/>
        <v/>
      </c>
      <c r="O50" s="141" t="str">
        <f t="shared" si="7"/>
        <v/>
      </c>
    </row>
    <row r="51" spans="1:17" s="1" customFormat="1" ht="15.75" x14ac:dyDescent="0.2">
      <c r="A51" s="101">
        <f t="shared" si="5"/>
        <v>4.84</v>
      </c>
      <c r="B51" s="205" t="s">
        <v>90</v>
      </c>
      <c r="C51" s="206">
        <v>5.1479999999999997</v>
      </c>
      <c r="D51" s="131">
        <v>4.84</v>
      </c>
      <c r="E51" s="230">
        <f t="shared" si="6"/>
        <v>94.01709401709401</v>
      </c>
      <c r="F51" s="131">
        <v>3.5489999999999999</v>
      </c>
      <c r="G51" s="99">
        <f t="shared" si="17"/>
        <v>1.2909999999999999</v>
      </c>
      <c r="H51" s="330">
        <v>15</v>
      </c>
      <c r="I51" s="230">
        <v>10.358000000000001</v>
      </c>
      <c r="J51" s="301">
        <f t="shared" si="13"/>
        <v>69.053333333333327</v>
      </c>
      <c r="K51" s="131">
        <v>12.356</v>
      </c>
      <c r="L51" s="83">
        <f t="shared" si="18"/>
        <v>-1.9979999999999993</v>
      </c>
      <c r="M51" s="131">
        <f t="shared" si="19"/>
        <v>21.400826446280995</v>
      </c>
      <c r="N51" s="74">
        <f t="shared" si="20"/>
        <v>34.815440969287124</v>
      </c>
      <c r="O51" s="141">
        <f t="shared" si="7"/>
        <v>-13.414614523006129</v>
      </c>
    </row>
    <row r="52" spans="1:17" s="1" customFormat="1" ht="15" hidden="1" customHeight="1" x14ac:dyDescent="0.2">
      <c r="A52" s="101" t="str">
        <f t="shared" si="5"/>
        <v>x</v>
      </c>
      <c r="B52" s="205" t="s">
        <v>102</v>
      </c>
      <c r="C52" s="206">
        <v>0</v>
      </c>
      <c r="D52" s="131">
        <v>0</v>
      </c>
      <c r="E52" s="230">
        <f t="shared" si="6"/>
        <v>0</v>
      </c>
      <c r="F52" s="131">
        <v>0</v>
      </c>
      <c r="G52" s="99">
        <f t="shared" si="17"/>
        <v>0</v>
      </c>
      <c r="H52" s="330"/>
      <c r="I52" s="230">
        <v>0</v>
      </c>
      <c r="J52" s="301" t="str">
        <f t="shared" si="13"/>
        <v/>
      </c>
      <c r="K52" s="131">
        <v>0</v>
      </c>
      <c r="L52" s="83">
        <f t="shared" si="18"/>
        <v>0</v>
      </c>
      <c r="M52" s="131" t="str">
        <f t="shared" si="19"/>
        <v/>
      </c>
      <c r="N52" s="74" t="str">
        <f t="shared" si="20"/>
        <v/>
      </c>
      <c r="O52" s="141" t="str">
        <f t="shared" si="7"/>
        <v/>
      </c>
    </row>
    <row r="53" spans="1:17" s="13" customFormat="1" ht="15.75" hidden="1" customHeight="1" x14ac:dyDescent="0.25">
      <c r="A53" s="101" t="str">
        <f t="shared" si="5"/>
        <v>x</v>
      </c>
      <c r="B53" s="208" t="s">
        <v>31</v>
      </c>
      <c r="C53" s="209">
        <v>0</v>
      </c>
      <c r="D53" s="24">
        <f>SUM(D54:D67)</f>
        <v>0</v>
      </c>
      <c r="E53" s="237">
        <f t="shared" si="6"/>
        <v>0</v>
      </c>
      <c r="F53" s="24">
        <f>SUM(F54:F67)</f>
        <v>0</v>
      </c>
      <c r="G53" s="98">
        <f>D53-F53</f>
        <v>0</v>
      </c>
      <c r="H53" s="331">
        <v>0</v>
      </c>
      <c r="I53" s="237">
        <f>SUM(I54:I67)</f>
        <v>0</v>
      </c>
      <c r="J53" s="237" t="str">
        <f t="shared" si="13"/>
        <v/>
      </c>
      <c r="K53" s="229">
        <f>SUM(K54:K67)</f>
        <v>0</v>
      </c>
      <c r="L53" s="31">
        <f>SUM(L54:L67)</f>
        <v>0</v>
      </c>
      <c r="M53" s="24" t="str">
        <f>IF(D53&gt;0,#REF!/D53*10,"")</f>
        <v/>
      </c>
      <c r="N53" s="21" t="str">
        <f>IF(F53&gt;0,K53/F53*10,"")</f>
        <v/>
      </c>
      <c r="O53" s="98" t="str">
        <f t="shared" si="7"/>
        <v/>
      </c>
    </row>
    <row r="54" spans="1:17" s="17" customFormat="1" ht="15" hidden="1" customHeight="1" x14ac:dyDescent="0.2">
      <c r="A54" s="101" t="str">
        <f t="shared" si="5"/>
        <v>x</v>
      </c>
      <c r="B54" s="210" t="s">
        <v>91</v>
      </c>
      <c r="C54" s="206">
        <v>0</v>
      </c>
      <c r="D54" s="131">
        <v>0</v>
      </c>
      <c r="E54" s="230">
        <f t="shared" si="6"/>
        <v>0</v>
      </c>
      <c r="F54" s="131">
        <v>0</v>
      </c>
      <c r="G54" s="99">
        <f t="shared" ref="G54:G67" si="21">IFERROR(D54-F54,"")</f>
        <v>0</v>
      </c>
      <c r="H54" s="330"/>
      <c r="I54" s="230">
        <v>0</v>
      </c>
      <c r="J54" s="301" t="str">
        <f t="shared" si="13"/>
        <v/>
      </c>
      <c r="K54" s="131">
        <v>0</v>
      </c>
      <c r="L54" s="83">
        <f t="shared" ref="L54:L67" si="22">IFERROR(I54-K54,"")</f>
        <v>0</v>
      </c>
      <c r="M54" s="131" t="str">
        <f t="shared" ref="M54:M67" si="23">IFERROR(IF(D54&gt;0,I54/D54*10,""),"")</f>
        <v/>
      </c>
      <c r="N54" s="74" t="str">
        <f t="shared" ref="N54:N67" si="24">IFERROR(IF(F54&gt;0,K54/F54*10,""),"")</f>
        <v/>
      </c>
      <c r="O54" s="141" t="str">
        <f t="shared" si="7"/>
        <v/>
      </c>
      <c r="P54" s="1"/>
      <c r="Q54" s="1"/>
    </row>
    <row r="55" spans="1:17" s="1" customFormat="1" ht="15" hidden="1" customHeight="1" x14ac:dyDescent="0.2">
      <c r="A55" s="101" t="str">
        <f t="shared" si="5"/>
        <v>x</v>
      </c>
      <c r="B55" s="210" t="s">
        <v>92</v>
      </c>
      <c r="C55" s="206">
        <v>0</v>
      </c>
      <c r="D55" s="131">
        <v>0</v>
      </c>
      <c r="E55" s="230">
        <f t="shared" si="6"/>
        <v>0</v>
      </c>
      <c r="F55" s="131">
        <v>0</v>
      </c>
      <c r="G55" s="99">
        <f t="shared" si="21"/>
        <v>0</v>
      </c>
      <c r="H55" s="330"/>
      <c r="I55" s="230">
        <v>0</v>
      </c>
      <c r="J55" s="301" t="str">
        <f t="shared" si="13"/>
        <v/>
      </c>
      <c r="K55" s="131">
        <v>0</v>
      </c>
      <c r="L55" s="83">
        <f t="shared" si="22"/>
        <v>0</v>
      </c>
      <c r="M55" s="131" t="str">
        <f t="shared" si="23"/>
        <v/>
      </c>
      <c r="N55" s="74" t="str">
        <f t="shared" si="24"/>
        <v/>
      </c>
      <c r="O55" s="141" t="str">
        <f t="shared" si="7"/>
        <v/>
      </c>
    </row>
    <row r="56" spans="1:17" s="1" customFormat="1" ht="15" hidden="1" customHeight="1" x14ac:dyDescent="0.2">
      <c r="A56" s="101" t="str">
        <f t="shared" si="5"/>
        <v>x</v>
      </c>
      <c r="B56" s="210" t="s">
        <v>93</v>
      </c>
      <c r="C56" s="206">
        <v>0</v>
      </c>
      <c r="D56" s="131">
        <v>0</v>
      </c>
      <c r="E56" s="230">
        <f t="shared" si="6"/>
        <v>0</v>
      </c>
      <c r="F56" s="131">
        <v>0</v>
      </c>
      <c r="G56" s="99">
        <f t="shared" si="21"/>
        <v>0</v>
      </c>
      <c r="H56" s="330"/>
      <c r="I56" s="230">
        <v>0</v>
      </c>
      <c r="J56" s="301" t="str">
        <f t="shared" si="13"/>
        <v/>
      </c>
      <c r="K56" s="131">
        <v>0</v>
      </c>
      <c r="L56" s="83">
        <f t="shared" si="22"/>
        <v>0</v>
      </c>
      <c r="M56" s="131" t="str">
        <f t="shared" si="23"/>
        <v/>
      </c>
      <c r="N56" s="74" t="str">
        <f t="shared" si="24"/>
        <v/>
      </c>
      <c r="O56" s="141" t="str">
        <f t="shared" si="7"/>
        <v/>
      </c>
    </row>
    <row r="57" spans="1:17" s="1" customFormat="1" ht="15" hidden="1" customHeight="1" x14ac:dyDescent="0.2">
      <c r="A57" s="101" t="str">
        <f t="shared" si="5"/>
        <v>x</v>
      </c>
      <c r="B57" s="210" t="s">
        <v>94</v>
      </c>
      <c r="C57" s="206">
        <v>0</v>
      </c>
      <c r="D57" s="131">
        <v>0</v>
      </c>
      <c r="E57" s="230">
        <f t="shared" si="6"/>
        <v>0</v>
      </c>
      <c r="F57" s="131">
        <v>0</v>
      </c>
      <c r="G57" s="99">
        <f t="shared" si="21"/>
        <v>0</v>
      </c>
      <c r="H57" s="330"/>
      <c r="I57" s="230">
        <v>0</v>
      </c>
      <c r="J57" s="301" t="str">
        <f t="shared" si="13"/>
        <v/>
      </c>
      <c r="K57" s="131">
        <v>0</v>
      </c>
      <c r="L57" s="83">
        <f t="shared" si="22"/>
        <v>0</v>
      </c>
      <c r="M57" s="131" t="str">
        <f t="shared" si="23"/>
        <v/>
      </c>
      <c r="N57" s="74" t="str">
        <f t="shared" si="24"/>
        <v/>
      </c>
      <c r="O57" s="141" t="str">
        <f t="shared" si="7"/>
        <v/>
      </c>
    </row>
    <row r="58" spans="1:17" s="1" customFormat="1" ht="15" hidden="1" customHeight="1" x14ac:dyDescent="0.2">
      <c r="A58" s="101" t="str">
        <f t="shared" si="5"/>
        <v>x</v>
      </c>
      <c r="B58" s="210" t="s">
        <v>57</v>
      </c>
      <c r="C58" s="206">
        <v>0</v>
      </c>
      <c r="D58" s="131">
        <v>0</v>
      </c>
      <c r="E58" s="230">
        <f t="shared" si="6"/>
        <v>0</v>
      </c>
      <c r="F58" s="131">
        <v>0</v>
      </c>
      <c r="G58" s="99">
        <f t="shared" si="21"/>
        <v>0</v>
      </c>
      <c r="H58" s="330"/>
      <c r="I58" s="230">
        <v>0</v>
      </c>
      <c r="J58" s="301" t="str">
        <f t="shared" si="13"/>
        <v/>
      </c>
      <c r="K58" s="131">
        <v>0</v>
      </c>
      <c r="L58" s="83">
        <f t="shared" si="22"/>
        <v>0</v>
      </c>
      <c r="M58" s="131" t="str">
        <f t="shared" si="23"/>
        <v/>
      </c>
      <c r="N58" s="74" t="str">
        <f t="shared" si="24"/>
        <v/>
      </c>
      <c r="O58" s="141" t="str">
        <f t="shared" si="7"/>
        <v/>
      </c>
    </row>
    <row r="59" spans="1:17" s="1" customFormat="1" ht="15" hidden="1" customHeight="1" x14ac:dyDescent="0.2">
      <c r="A59" s="101" t="str">
        <f t="shared" si="5"/>
        <v>x</v>
      </c>
      <c r="B59" s="210" t="s">
        <v>32</v>
      </c>
      <c r="C59" s="206">
        <v>0</v>
      </c>
      <c r="D59" s="131">
        <v>0</v>
      </c>
      <c r="E59" s="230">
        <f t="shared" si="6"/>
        <v>0</v>
      </c>
      <c r="F59" s="131">
        <v>0</v>
      </c>
      <c r="G59" s="99">
        <f t="shared" si="21"/>
        <v>0</v>
      </c>
      <c r="H59" s="325"/>
      <c r="I59" s="230">
        <v>0</v>
      </c>
      <c r="J59" s="301" t="str">
        <f t="shared" si="13"/>
        <v/>
      </c>
      <c r="K59" s="131">
        <v>0</v>
      </c>
      <c r="L59" s="83">
        <f t="shared" si="22"/>
        <v>0</v>
      </c>
      <c r="M59" s="131" t="str">
        <f t="shared" si="23"/>
        <v/>
      </c>
      <c r="N59" s="74" t="str">
        <f t="shared" si="24"/>
        <v/>
      </c>
      <c r="O59" s="141" t="str">
        <f t="shared" si="7"/>
        <v/>
      </c>
    </row>
    <row r="60" spans="1:17" s="1" customFormat="1" ht="15" hidden="1" customHeight="1" x14ac:dyDescent="0.2">
      <c r="A60" s="101" t="str">
        <f t="shared" si="5"/>
        <v>x</v>
      </c>
      <c r="B60" s="210" t="s">
        <v>60</v>
      </c>
      <c r="C60" s="206">
        <v>0</v>
      </c>
      <c r="D60" s="131">
        <v>0</v>
      </c>
      <c r="E60" s="230">
        <f t="shared" si="6"/>
        <v>0</v>
      </c>
      <c r="F60" s="131">
        <v>0</v>
      </c>
      <c r="G60" s="99">
        <f t="shared" si="21"/>
        <v>0</v>
      </c>
      <c r="H60" s="301"/>
      <c r="I60" s="230">
        <v>0</v>
      </c>
      <c r="J60" s="301" t="str">
        <f t="shared" si="13"/>
        <v/>
      </c>
      <c r="K60" s="131">
        <v>0</v>
      </c>
      <c r="L60" s="83">
        <f t="shared" si="22"/>
        <v>0</v>
      </c>
      <c r="M60" s="131" t="str">
        <f t="shared" si="23"/>
        <v/>
      </c>
      <c r="N60" s="74" t="str">
        <f t="shared" si="24"/>
        <v/>
      </c>
      <c r="O60" s="141" t="str">
        <f t="shared" si="7"/>
        <v/>
      </c>
    </row>
    <row r="61" spans="1:17" s="1" customFormat="1" ht="15" hidden="1" customHeight="1" x14ac:dyDescent="0.2">
      <c r="A61" s="101" t="str">
        <f t="shared" si="5"/>
        <v>x</v>
      </c>
      <c r="B61" s="210" t="s">
        <v>33</v>
      </c>
      <c r="C61" s="206">
        <v>0</v>
      </c>
      <c r="D61" s="131">
        <v>0</v>
      </c>
      <c r="E61" s="230">
        <f t="shared" si="6"/>
        <v>0</v>
      </c>
      <c r="F61" s="131">
        <v>0</v>
      </c>
      <c r="G61" s="99">
        <f t="shared" si="21"/>
        <v>0</v>
      </c>
      <c r="H61" s="301">
        <v>0</v>
      </c>
      <c r="I61" s="230">
        <v>0</v>
      </c>
      <c r="J61" s="301" t="str">
        <f t="shared" si="13"/>
        <v/>
      </c>
      <c r="K61" s="131">
        <v>0</v>
      </c>
      <c r="L61" s="83">
        <f t="shared" si="22"/>
        <v>0</v>
      </c>
      <c r="M61" s="131" t="str">
        <f t="shared" si="23"/>
        <v/>
      </c>
      <c r="N61" s="74" t="str">
        <f t="shared" si="24"/>
        <v/>
      </c>
      <c r="O61" s="141" t="str">
        <f t="shared" si="7"/>
        <v/>
      </c>
    </row>
    <row r="62" spans="1:17" s="1" customFormat="1" ht="15" hidden="1" customHeight="1" x14ac:dyDescent="0.2">
      <c r="A62" s="101" t="str">
        <f t="shared" si="5"/>
        <v>x</v>
      </c>
      <c r="B62" s="210" t="s">
        <v>95</v>
      </c>
      <c r="C62" s="206">
        <v>0</v>
      </c>
      <c r="D62" s="131">
        <v>0</v>
      </c>
      <c r="E62" s="230">
        <f t="shared" si="6"/>
        <v>0</v>
      </c>
      <c r="F62" s="131">
        <v>0</v>
      </c>
      <c r="G62" s="99">
        <f t="shared" si="21"/>
        <v>0</v>
      </c>
      <c r="H62" s="301"/>
      <c r="I62" s="230">
        <v>0</v>
      </c>
      <c r="J62" s="301" t="str">
        <f t="shared" si="13"/>
        <v/>
      </c>
      <c r="K62" s="131">
        <v>0</v>
      </c>
      <c r="L62" s="83">
        <f t="shared" si="22"/>
        <v>0</v>
      </c>
      <c r="M62" s="131" t="str">
        <f t="shared" si="23"/>
        <v/>
      </c>
      <c r="N62" s="74" t="str">
        <f t="shared" si="24"/>
        <v/>
      </c>
      <c r="O62" s="141" t="str">
        <f t="shared" si="7"/>
        <v/>
      </c>
    </row>
    <row r="63" spans="1:17" s="1" customFormat="1" ht="15" hidden="1" customHeight="1" x14ac:dyDescent="0.2">
      <c r="A63" s="101" t="str">
        <f t="shared" si="5"/>
        <v>x</v>
      </c>
      <c r="B63" s="210" t="s">
        <v>34</v>
      </c>
      <c r="C63" s="206">
        <v>0</v>
      </c>
      <c r="D63" s="131">
        <v>0</v>
      </c>
      <c r="E63" s="230">
        <f t="shared" si="6"/>
        <v>0</v>
      </c>
      <c r="F63" s="131">
        <v>0</v>
      </c>
      <c r="G63" s="99">
        <f t="shared" si="21"/>
        <v>0</v>
      </c>
      <c r="H63" s="301"/>
      <c r="I63" s="230">
        <v>0</v>
      </c>
      <c r="J63" s="301" t="str">
        <f t="shared" si="13"/>
        <v/>
      </c>
      <c r="K63" s="131">
        <v>0</v>
      </c>
      <c r="L63" s="83">
        <f t="shared" si="22"/>
        <v>0</v>
      </c>
      <c r="M63" s="131" t="str">
        <f t="shared" si="23"/>
        <v/>
      </c>
      <c r="N63" s="74" t="str">
        <f t="shared" si="24"/>
        <v/>
      </c>
      <c r="O63" s="141" t="str">
        <f t="shared" si="7"/>
        <v/>
      </c>
    </row>
    <row r="64" spans="1:17" s="1" customFormat="1" ht="15" hidden="1" customHeight="1" x14ac:dyDescent="0.2">
      <c r="A64" s="101" t="str">
        <f t="shared" si="5"/>
        <v>x</v>
      </c>
      <c r="B64" s="210" t="s">
        <v>35</v>
      </c>
      <c r="C64" s="206">
        <v>0</v>
      </c>
      <c r="D64" s="131">
        <v>0</v>
      </c>
      <c r="E64" s="230">
        <f t="shared" si="6"/>
        <v>0</v>
      </c>
      <c r="F64" s="131">
        <v>0</v>
      </c>
      <c r="G64" s="99">
        <f t="shared" si="21"/>
        <v>0</v>
      </c>
      <c r="H64" s="301">
        <v>0</v>
      </c>
      <c r="I64" s="230">
        <v>0</v>
      </c>
      <c r="J64" s="301" t="str">
        <f t="shared" si="13"/>
        <v/>
      </c>
      <c r="K64" s="131">
        <v>0</v>
      </c>
      <c r="L64" s="83">
        <f t="shared" si="22"/>
        <v>0</v>
      </c>
      <c r="M64" s="131" t="str">
        <f t="shared" si="23"/>
        <v/>
      </c>
      <c r="N64" s="74" t="str">
        <f t="shared" si="24"/>
        <v/>
      </c>
      <c r="O64" s="141" t="str">
        <f t="shared" si="7"/>
        <v/>
      </c>
    </row>
    <row r="65" spans="1:15" s="1" customFormat="1" ht="15" hidden="1" customHeight="1" x14ac:dyDescent="0.2">
      <c r="A65" s="101" t="str">
        <f t="shared" si="5"/>
        <v>x</v>
      </c>
      <c r="B65" s="205" t="s">
        <v>36</v>
      </c>
      <c r="C65" s="206">
        <v>0</v>
      </c>
      <c r="D65" s="131">
        <v>0</v>
      </c>
      <c r="E65" s="230">
        <f t="shared" si="6"/>
        <v>0</v>
      </c>
      <c r="F65" s="131">
        <v>0</v>
      </c>
      <c r="G65" s="99">
        <f t="shared" si="21"/>
        <v>0</v>
      </c>
      <c r="H65" s="301"/>
      <c r="I65" s="230">
        <v>0</v>
      </c>
      <c r="J65" s="301" t="str">
        <f t="shared" si="13"/>
        <v/>
      </c>
      <c r="K65" s="131">
        <v>0</v>
      </c>
      <c r="L65" s="83">
        <f t="shared" si="22"/>
        <v>0</v>
      </c>
      <c r="M65" s="131" t="str">
        <f t="shared" si="23"/>
        <v/>
      </c>
      <c r="N65" s="74" t="str">
        <f t="shared" si="24"/>
        <v/>
      </c>
      <c r="O65" s="141" t="str">
        <f t="shared" si="7"/>
        <v/>
      </c>
    </row>
    <row r="66" spans="1:15" s="1" customFormat="1" ht="15" hidden="1" customHeight="1" x14ac:dyDescent="0.2">
      <c r="A66" s="101" t="str">
        <f t="shared" si="5"/>
        <v>x</v>
      </c>
      <c r="B66" s="210" t="s">
        <v>37</v>
      </c>
      <c r="C66" s="206">
        <v>0</v>
      </c>
      <c r="D66" s="131">
        <v>0</v>
      </c>
      <c r="E66" s="230">
        <f t="shared" si="6"/>
        <v>0</v>
      </c>
      <c r="F66" s="131">
        <v>0</v>
      </c>
      <c r="G66" s="99">
        <f t="shared" si="21"/>
        <v>0</v>
      </c>
      <c r="H66" s="301"/>
      <c r="I66" s="230">
        <v>0</v>
      </c>
      <c r="J66" s="301" t="str">
        <f t="shared" si="13"/>
        <v/>
      </c>
      <c r="K66" s="131">
        <v>0</v>
      </c>
      <c r="L66" s="83">
        <f t="shared" si="22"/>
        <v>0</v>
      </c>
      <c r="M66" s="131" t="str">
        <f t="shared" si="23"/>
        <v/>
      </c>
      <c r="N66" s="74" t="str">
        <f t="shared" si="24"/>
        <v/>
      </c>
      <c r="O66" s="141" t="str">
        <f t="shared" si="7"/>
        <v/>
      </c>
    </row>
    <row r="67" spans="1:15" s="1" customFormat="1" ht="15" hidden="1" customHeight="1" x14ac:dyDescent="0.2">
      <c r="A67" s="101" t="str">
        <f t="shared" si="5"/>
        <v>x</v>
      </c>
      <c r="B67" s="210" t="s">
        <v>38</v>
      </c>
      <c r="C67" s="206">
        <v>0</v>
      </c>
      <c r="D67" s="131">
        <v>0</v>
      </c>
      <c r="E67" s="230">
        <f t="shared" si="6"/>
        <v>0</v>
      </c>
      <c r="F67" s="131">
        <v>0</v>
      </c>
      <c r="G67" s="99">
        <f t="shared" si="21"/>
        <v>0</v>
      </c>
      <c r="H67" s="301"/>
      <c r="I67" s="230">
        <v>0</v>
      </c>
      <c r="J67" s="301" t="str">
        <f t="shared" si="13"/>
        <v/>
      </c>
      <c r="K67" s="131">
        <v>0</v>
      </c>
      <c r="L67" s="83">
        <f t="shared" si="22"/>
        <v>0</v>
      </c>
      <c r="M67" s="131" t="str">
        <f t="shared" si="23"/>
        <v/>
      </c>
      <c r="N67" s="74" t="str">
        <f t="shared" si="24"/>
        <v/>
      </c>
      <c r="O67" s="141" t="str">
        <f t="shared" si="7"/>
        <v/>
      </c>
    </row>
    <row r="68" spans="1:15" s="13" customFormat="1" ht="15.75" hidden="1" customHeight="1" x14ac:dyDescent="0.25">
      <c r="A68" s="101" t="str">
        <f t="shared" si="5"/>
        <v>x</v>
      </c>
      <c r="B68" s="211" t="s">
        <v>138</v>
      </c>
      <c r="C68" s="209">
        <v>0</v>
      </c>
      <c r="D68" s="132">
        <f>SUM(D69:D74)</f>
        <v>0</v>
      </c>
      <c r="E68" s="237">
        <f t="shared" si="6"/>
        <v>0</v>
      </c>
      <c r="F68" s="229">
        <f>SUM(F69:F74)</f>
        <v>0</v>
      </c>
      <c r="G68" s="25">
        <f>D68-F68</f>
        <v>0</v>
      </c>
      <c r="H68" s="302">
        <v>0</v>
      </c>
      <c r="I68" s="237">
        <f>SUM(I69:I74)</f>
        <v>0</v>
      </c>
      <c r="J68" s="237" t="str">
        <f t="shared" si="13"/>
        <v/>
      </c>
      <c r="K68" s="229">
        <f>SUM(K69:K74)</f>
        <v>0</v>
      </c>
      <c r="L68" s="31">
        <f>I68-K68</f>
        <v>0</v>
      </c>
      <c r="M68" s="24" t="str">
        <f>IF(D68&gt;0,I68/D68*10,"")</f>
        <v/>
      </c>
      <c r="N68" s="21" t="str">
        <f>IF(F68&gt;0,K68/F68*10,"")</f>
        <v/>
      </c>
      <c r="O68" s="98" t="str">
        <f t="shared" si="7"/>
        <v/>
      </c>
    </row>
    <row r="69" spans="1:15" s="1" customFormat="1" ht="15" hidden="1" customHeight="1" x14ac:dyDescent="0.2">
      <c r="A69" s="101" t="str">
        <f t="shared" si="5"/>
        <v>x</v>
      </c>
      <c r="B69" s="210" t="s">
        <v>96</v>
      </c>
      <c r="C69" s="206">
        <v>0</v>
      </c>
      <c r="D69" s="131">
        <v>0</v>
      </c>
      <c r="E69" s="230">
        <f t="shared" si="6"/>
        <v>0</v>
      </c>
      <c r="F69" s="131">
        <v>0</v>
      </c>
      <c r="G69" s="99">
        <f t="shared" ref="G69:G74" si="25">IFERROR(D69-F69,"")</f>
        <v>0</v>
      </c>
      <c r="H69" s="301"/>
      <c r="I69" s="230">
        <v>0</v>
      </c>
      <c r="J69" s="301" t="str">
        <f t="shared" ref="J69:J100" si="26">IFERROR(I69/H69*100,"")</f>
        <v/>
      </c>
      <c r="K69" s="131">
        <v>0</v>
      </c>
      <c r="L69" s="83">
        <f t="shared" ref="L69:L74" si="27">IFERROR(I69-K69,"")</f>
        <v>0</v>
      </c>
      <c r="M69" s="131" t="str">
        <f t="shared" ref="M69:M74" si="28">IFERROR(IF(D69&gt;0,I69/D69*10,""),"")</f>
        <v/>
      </c>
      <c r="N69" s="74" t="str">
        <f t="shared" ref="N69:N74" si="29">IFERROR(IF(F69&gt;0,K69/F69*10,""),"")</f>
        <v/>
      </c>
      <c r="O69" s="141" t="str">
        <f t="shared" si="7"/>
        <v/>
      </c>
    </row>
    <row r="70" spans="1:15" s="1" customFormat="1" ht="15" hidden="1" customHeight="1" x14ac:dyDescent="0.2">
      <c r="A70" s="101" t="str">
        <f t="shared" ref="A70:A101" si="30">IF(OR(D70="",D70=0),"x",D70)</f>
        <v>x</v>
      </c>
      <c r="B70" s="212" t="s">
        <v>39</v>
      </c>
      <c r="C70" s="206">
        <v>0</v>
      </c>
      <c r="D70" s="131">
        <v>0</v>
      </c>
      <c r="E70" s="230">
        <f t="shared" ref="E70:E101" si="31">IFERROR(D70/C70*100,0)</f>
        <v>0</v>
      </c>
      <c r="F70" s="131">
        <v>0</v>
      </c>
      <c r="G70" s="99">
        <f t="shared" si="25"/>
        <v>0</v>
      </c>
      <c r="H70" s="301"/>
      <c r="I70" s="230">
        <v>0</v>
      </c>
      <c r="J70" s="301" t="str">
        <f t="shared" si="26"/>
        <v/>
      </c>
      <c r="K70" s="131">
        <v>0</v>
      </c>
      <c r="L70" s="83">
        <f t="shared" si="27"/>
        <v>0</v>
      </c>
      <c r="M70" s="131" t="str">
        <f t="shared" si="28"/>
        <v/>
      </c>
      <c r="N70" s="74" t="str">
        <f t="shared" si="29"/>
        <v/>
      </c>
      <c r="O70" s="141" t="str">
        <f t="shared" ref="O70:O101" si="32">IFERROR(M70-N70,"")</f>
        <v/>
      </c>
    </row>
    <row r="71" spans="1:15" s="1" customFormat="1" ht="15" hidden="1" customHeight="1" x14ac:dyDescent="0.2">
      <c r="A71" s="101" t="str">
        <f t="shared" si="30"/>
        <v>x</v>
      </c>
      <c r="B71" s="210" t="s">
        <v>40</v>
      </c>
      <c r="C71" s="206">
        <v>0</v>
      </c>
      <c r="D71" s="131">
        <v>0</v>
      </c>
      <c r="E71" s="230">
        <f t="shared" si="31"/>
        <v>0</v>
      </c>
      <c r="F71" s="131">
        <v>0</v>
      </c>
      <c r="G71" s="99">
        <f t="shared" si="25"/>
        <v>0</v>
      </c>
      <c r="H71" s="301"/>
      <c r="I71" s="230">
        <v>0</v>
      </c>
      <c r="J71" s="301" t="str">
        <f t="shared" si="26"/>
        <v/>
      </c>
      <c r="K71" s="131">
        <v>0</v>
      </c>
      <c r="L71" s="83">
        <f t="shared" si="27"/>
        <v>0</v>
      </c>
      <c r="M71" s="131" t="str">
        <f t="shared" si="28"/>
        <v/>
      </c>
      <c r="N71" s="74" t="str">
        <f t="shared" si="29"/>
        <v/>
      </c>
      <c r="O71" s="141" t="str">
        <f t="shared" si="32"/>
        <v/>
      </c>
    </row>
    <row r="72" spans="1:15" s="1" customFormat="1" ht="15" hidden="1" customHeight="1" x14ac:dyDescent="0.2">
      <c r="A72" s="101" t="str">
        <f t="shared" si="30"/>
        <v>x</v>
      </c>
      <c r="B72" s="210" t="s">
        <v>136</v>
      </c>
      <c r="C72" s="206"/>
      <c r="D72" s="131" t="s">
        <v>136</v>
      </c>
      <c r="E72" s="230">
        <f t="shared" si="31"/>
        <v>0</v>
      </c>
      <c r="F72" s="131" t="s">
        <v>136</v>
      </c>
      <c r="G72" s="99" t="str">
        <f t="shared" si="25"/>
        <v/>
      </c>
      <c r="H72" s="301"/>
      <c r="I72" s="230" t="s">
        <v>136</v>
      </c>
      <c r="J72" s="301" t="str">
        <f t="shared" si="26"/>
        <v/>
      </c>
      <c r="K72" s="131" t="s">
        <v>136</v>
      </c>
      <c r="L72" s="83" t="str">
        <f t="shared" si="27"/>
        <v/>
      </c>
      <c r="M72" s="131" t="str">
        <f t="shared" si="28"/>
        <v/>
      </c>
      <c r="N72" s="74" t="str">
        <f t="shared" si="29"/>
        <v/>
      </c>
      <c r="O72" s="141" t="str">
        <f t="shared" si="32"/>
        <v/>
      </c>
    </row>
    <row r="73" spans="1:15" s="1" customFormat="1" ht="15" hidden="1" customHeight="1" x14ac:dyDescent="0.2">
      <c r="A73" s="101" t="str">
        <f t="shared" si="30"/>
        <v>x</v>
      </c>
      <c r="B73" s="210" t="s">
        <v>136</v>
      </c>
      <c r="C73" s="206"/>
      <c r="D73" s="131" t="s">
        <v>136</v>
      </c>
      <c r="E73" s="230">
        <f t="shared" si="31"/>
        <v>0</v>
      </c>
      <c r="F73" s="131" t="s">
        <v>136</v>
      </c>
      <c r="G73" s="99" t="str">
        <f t="shared" si="25"/>
        <v/>
      </c>
      <c r="H73" s="301"/>
      <c r="I73" s="230" t="s">
        <v>136</v>
      </c>
      <c r="J73" s="301" t="str">
        <f t="shared" si="26"/>
        <v/>
      </c>
      <c r="K73" s="131" t="s">
        <v>136</v>
      </c>
      <c r="L73" s="83" t="str">
        <f t="shared" si="27"/>
        <v/>
      </c>
      <c r="M73" s="131" t="str">
        <f t="shared" si="28"/>
        <v/>
      </c>
      <c r="N73" s="74" t="str">
        <f t="shared" si="29"/>
        <v/>
      </c>
      <c r="O73" s="141" t="str">
        <f t="shared" si="32"/>
        <v/>
      </c>
    </row>
    <row r="74" spans="1:15" s="1" customFormat="1" ht="15" hidden="1" customHeight="1" x14ac:dyDescent="0.2">
      <c r="A74" s="101" t="str">
        <f t="shared" si="30"/>
        <v>x</v>
      </c>
      <c r="B74" s="210" t="s">
        <v>41</v>
      </c>
      <c r="C74" s="206">
        <v>0</v>
      </c>
      <c r="D74" s="131">
        <v>0</v>
      </c>
      <c r="E74" s="230">
        <f t="shared" si="31"/>
        <v>0</v>
      </c>
      <c r="F74" s="131">
        <v>0</v>
      </c>
      <c r="G74" s="99">
        <f t="shared" si="25"/>
        <v>0</v>
      </c>
      <c r="H74" s="301"/>
      <c r="I74" s="230">
        <v>0</v>
      </c>
      <c r="J74" s="301" t="str">
        <f t="shared" si="26"/>
        <v/>
      </c>
      <c r="K74" s="131">
        <v>0</v>
      </c>
      <c r="L74" s="83">
        <f t="shared" si="27"/>
        <v>0</v>
      </c>
      <c r="M74" s="131" t="str">
        <f t="shared" si="28"/>
        <v/>
      </c>
      <c r="N74" s="74" t="str">
        <f t="shared" si="29"/>
        <v/>
      </c>
      <c r="O74" s="141" t="str">
        <f t="shared" si="32"/>
        <v/>
      </c>
    </row>
    <row r="75" spans="1:15" s="13" customFormat="1" ht="15.75" hidden="1" customHeight="1" x14ac:dyDescent="0.25">
      <c r="A75" s="101" t="str">
        <f t="shared" si="30"/>
        <v>x</v>
      </c>
      <c r="B75" s="208" t="s">
        <v>42</v>
      </c>
      <c r="C75" s="209">
        <v>0</v>
      </c>
      <c r="D75" s="24">
        <f>SUM(D76:D88)</f>
        <v>0</v>
      </c>
      <c r="E75" s="237">
        <f t="shared" si="31"/>
        <v>0</v>
      </c>
      <c r="F75" s="24">
        <f>SUM(F76:F88)</f>
        <v>0</v>
      </c>
      <c r="G75" s="98">
        <f>D75-F75</f>
        <v>0</v>
      </c>
      <c r="H75" s="236">
        <v>0</v>
      </c>
      <c r="I75" s="237">
        <f>SUM(I76:I88)</f>
        <v>0</v>
      </c>
      <c r="J75" s="237" t="str">
        <f t="shared" si="26"/>
        <v/>
      </c>
      <c r="K75" s="229">
        <f>SUM(K76:K88)</f>
        <v>0</v>
      </c>
      <c r="L75" s="31">
        <f>I75-K75</f>
        <v>0</v>
      </c>
      <c r="M75" s="24" t="str">
        <f>IF(D75&gt;0,I75/D75*10,"")</f>
        <v/>
      </c>
      <c r="N75" s="21" t="str">
        <f>IF(F75&gt;0,K75/F75*10,"")</f>
        <v/>
      </c>
      <c r="O75" s="98" t="str">
        <f t="shared" si="32"/>
        <v/>
      </c>
    </row>
    <row r="76" spans="1:15" s="1" customFormat="1" ht="15" hidden="1" customHeight="1" x14ac:dyDescent="0.2">
      <c r="A76" s="101" t="str">
        <f t="shared" si="30"/>
        <v>x</v>
      </c>
      <c r="B76" s="210" t="s">
        <v>139</v>
      </c>
      <c r="C76" s="206">
        <v>0</v>
      </c>
      <c r="D76" s="131">
        <v>0</v>
      </c>
      <c r="E76" s="230">
        <f t="shared" si="31"/>
        <v>0</v>
      </c>
      <c r="F76" s="131">
        <v>0</v>
      </c>
      <c r="G76" s="99">
        <f t="shared" ref="G76:G88" si="33">IFERROR(D76-F76,"")</f>
        <v>0</v>
      </c>
      <c r="H76" s="301"/>
      <c r="I76" s="230">
        <v>0</v>
      </c>
      <c r="J76" s="301" t="str">
        <f t="shared" si="26"/>
        <v/>
      </c>
      <c r="K76" s="131">
        <v>0</v>
      </c>
      <c r="L76" s="83">
        <f t="shared" ref="L76:L88" si="34">IFERROR(I76-K76,"")</f>
        <v>0</v>
      </c>
      <c r="M76" s="131" t="str">
        <f t="shared" ref="M76:M88" si="35">IFERROR(IF(D76&gt;0,I76/D76*10,""),"")</f>
        <v/>
      </c>
      <c r="N76" s="74" t="str">
        <f t="shared" ref="N76:N88" si="36">IFERROR(IF(F76&gt;0,K76/F76*10,""),"")</f>
        <v/>
      </c>
      <c r="O76" s="141" t="str">
        <f t="shared" si="32"/>
        <v/>
      </c>
    </row>
    <row r="77" spans="1:15" s="1" customFormat="1" ht="15" hidden="1" customHeight="1" x14ac:dyDescent="0.2">
      <c r="A77" s="101" t="str">
        <f t="shared" si="30"/>
        <v>x</v>
      </c>
      <c r="B77" s="210" t="s">
        <v>140</v>
      </c>
      <c r="C77" s="206">
        <v>0</v>
      </c>
      <c r="D77" s="131">
        <v>0</v>
      </c>
      <c r="E77" s="230">
        <f t="shared" si="31"/>
        <v>0</v>
      </c>
      <c r="F77" s="131">
        <v>0</v>
      </c>
      <c r="G77" s="99">
        <f t="shared" si="33"/>
        <v>0</v>
      </c>
      <c r="H77" s="301"/>
      <c r="I77" s="230">
        <v>0</v>
      </c>
      <c r="J77" s="301" t="str">
        <f t="shared" si="26"/>
        <v/>
      </c>
      <c r="K77" s="131">
        <v>0</v>
      </c>
      <c r="L77" s="83">
        <f t="shared" si="34"/>
        <v>0</v>
      </c>
      <c r="M77" s="131" t="str">
        <f t="shared" si="35"/>
        <v/>
      </c>
      <c r="N77" s="74" t="str">
        <f t="shared" si="36"/>
        <v/>
      </c>
      <c r="O77" s="141" t="str">
        <f t="shared" si="32"/>
        <v/>
      </c>
    </row>
    <row r="78" spans="1:15" s="1" customFormat="1" ht="15" hidden="1" customHeight="1" x14ac:dyDescent="0.2">
      <c r="A78" s="101" t="str">
        <f t="shared" si="30"/>
        <v>x</v>
      </c>
      <c r="B78" s="210" t="s">
        <v>141</v>
      </c>
      <c r="C78" s="206">
        <v>0</v>
      </c>
      <c r="D78" s="131">
        <v>0</v>
      </c>
      <c r="E78" s="230">
        <f t="shared" si="31"/>
        <v>0</v>
      </c>
      <c r="F78" s="131">
        <v>0</v>
      </c>
      <c r="G78" s="99">
        <f t="shared" si="33"/>
        <v>0</v>
      </c>
      <c r="H78" s="301"/>
      <c r="I78" s="230">
        <v>0</v>
      </c>
      <c r="J78" s="301" t="str">
        <f t="shared" si="26"/>
        <v/>
      </c>
      <c r="K78" s="131">
        <v>0</v>
      </c>
      <c r="L78" s="83">
        <f t="shared" si="34"/>
        <v>0</v>
      </c>
      <c r="M78" s="131" t="str">
        <f t="shared" si="35"/>
        <v/>
      </c>
      <c r="N78" s="74" t="str">
        <f t="shared" si="36"/>
        <v/>
      </c>
      <c r="O78" s="141" t="str">
        <f t="shared" si="32"/>
        <v/>
      </c>
    </row>
    <row r="79" spans="1:15" s="1" customFormat="1" ht="15" hidden="1" customHeight="1" x14ac:dyDescent="0.2">
      <c r="A79" s="101" t="str">
        <f t="shared" si="30"/>
        <v>x</v>
      </c>
      <c r="B79" s="210" t="s">
        <v>43</v>
      </c>
      <c r="C79" s="206">
        <v>0</v>
      </c>
      <c r="D79" s="131">
        <v>0</v>
      </c>
      <c r="E79" s="230">
        <f t="shared" si="31"/>
        <v>0</v>
      </c>
      <c r="F79" s="131">
        <v>0</v>
      </c>
      <c r="G79" s="99">
        <f t="shared" si="33"/>
        <v>0</v>
      </c>
      <c r="H79" s="301"/>
      <c r="I79" s="230">
        <v>0</v>
      </c>
      <c r="J79" s="301" t="str">
        <f t="shared" si="26"/>
        <v/>
      </c>
      <c r="K79" s="131">
        <v>0</v>
      </c>
      <c r="L79" s="83">
        <f t="shared" si="34"/>
        <v>0</v>
      </c>
      <c r="M79" s="131" t="str">
        <f t="shared" si="35"/>
        <v/>
      </c>
      <c r="N79" s="74" t="str">
        <f t="shared" si="36"/>
        <v/>
      </c>
      <c r="O79" s="141" t="str">
        <f t="shared" si="32"/>
        <v/>
      </c>
    </row>
    <row r="80" spans="1:15" s="1" customFormat="1" ht="15" hidden="1" customHeight="1" x14ac:dyDescent="0.2">
      <c r="A80" s="101" t="str">
        <f t="shared" si="30"/>
        <v>x</v>
      </c>
      <c r="B80" s="210" t="s">
        <v>44</v>
      </c>
      <c r="C80" s="206">
        <v>0</v>
      </c>
      <c r="D80" s="131">
        <v>0</v>
      </c>
      <c r="E80" s="230">
        <f t="shared" si="31"/>
        <v>0</v>
      </c>
      <c r="F80" s="131">
        <v>0</v>
      </c>
      <c r="G80" s="99">
        <f t="shared" si="33"/>
        <v>0</v>
      </c>
      <c r="H80" s="301"/>
      <c r="I80" s="230">
        <v>0</v>
      </c>
      <c r="J80" s="301" t="str">
        <f t="shared" si="26"/>
        <v/>
      </c>
      <c r="K80" s="131">
        <v>0</v>
      </c>
      <c r="L80" s="83">
        <f t="shared" si="34"/>
        <v>0</v>
      </c>
      <c r="M80" s="131" t="str">
        <f t="shared" si="35"/>
        <v/>
      </c>
      <c r="N80" s="74" t="str">
        <f t="shared" si="36"/>
        <v/>
      </c>
      <c r="O80" s="141" t="str">
        <f t="shared" si="32"/>
        <v/>
      </c>
    </row>
    <row r="81" spans="1:15" s="1" customFormat="1" ht="15" hidden="1" customHeight="1" x14ac:dyDescent="0.2">
      <c r="A81" s="101" t="str">
        <f t="shared" si="30"/>
        <v>x</v>
      </c>
      <c r="B81" s="210" t="s">
        <v>136</v>
      </c>
      <c r="C81" s="206"/>
      <c r="D81" s="131" t="s">
        <v>136</v>
      </c>
      <c r="E81" s="230">
        <f t="shared" si="31"/>
        <v>0</v>
      </c>
      <c r="F81" s="131" t="s">
        <v>136</v>
      </c>
      <c r="G81" s="99" t="str">
        <f t="shared" si="33"/>
        <v/>
      </c>
      <c r="H81" s="301"/>
      <c r="I81" s="230" t="s">
        <v>136</v>
      </c>
      <c r="J81" s="301" t="str">
        <f t="shared" si="26"/>
        <v/>
      </c>
      <c r="K81" s="131" t="s">
        <v>136</v>
      </c>
      <c r="L81" s="83" t="str">
        <f t="shared" si="34"/>
        <v/>
      </c>
      <c r="M81" s="131" t="str">
        <f t="shared" si="35"/>
        <v/>
      </c>
      <c r="N81" s="74" t="str">
        <f t="shared" si="36"/>
        <v/>
      </c>
      <c r="O81" s="141" t="str">
        <f t="shared" si="32"/>
        <v/>
      </c>
    </row>
    <row r="82" spans="1:15" s="1" customFormat="1" ht="15" hidden="1" customHeight="1" x14ac:dyDescent="0.2">
      <c r="A82" s="101" t="str">
        <f t="shared" si="30"/>
        <v>x</v>
      </c>
      <c r="B82" s="210" t="s">
        <v>136</v>
      </c>
      <c r="C82" s="206"/>
      <c r="D82" s="131" t="s">
        <v>136</v>
      </c>
      <c r="E82" s="230">
        <f t="shared" si="31"/>
        <v>0</v>
      </c>
      <c r="F82" s="131" t="s">
        <v>136</v>
      </c>
      <c r="G82" s="99" t="str">
        <f t="shared" si="33"/>
        <v/>
      </c>
      <c r="H82" s="301"/>
      <c r="I82" s="230" t="s">
        <v>136</v>
      </c>
      <c r="J82" s="301" t="str">
        <f t="shared" si="26"/>
        <v/>
      </c>
      <c r="K82" s="131" t="s">
        <v>136</v>
      </c>
      <c r="L82" s="83" t="str">
        <f t="shared" si="34"/>
        <v/>
      </c>
      <c r="M82" s="131" t="str">
        <f t="shared" si="35"/>
        <v/>
      </c>
      <c r="N82" s="74" t="str">
        <f t="shared" si="36"/>
        <v/>
      </c>
      <c r="O82" s="141" t="str">
        <f t="shared" si="32"/>
        <v/>
      </c>
    </row>
    <row r="83" spans="1:15" s="1" customFormat="1" ht="15" hidden="1" customHeight="1" x14ac:dyDescent="0.2">
      <c r="A83" s="101" t="str">
        <f t="shared" si="30"/>
        <v>x</v>
      </c>
      <c r="B83" s="210" t="s">
        <v>45</v>
      </c>
      <c r="C83" s="206">
        <v>0</v>
      </c>
      <c r="D83" s="131">
        <v>0</v>
      </c>
      <c r="E83" s="230">
        <f t="shared" si="31"/>
        <v>0</v>
      </c>
      <c r="F83" s="131">
        <v>0</v>
      </c>
      <c r="G83" s="99">
        <f t="shared" si="33"/>
        <v>0</v>
      </c>
      <c r="H83" s="301"/>
      <c r="I83" s="230">
        <v>0</v>
      </c>
      <c r="J83" s="301" t="str">
        <f t="shared" si="26"/>
        <v/>
      </c>
      <c r="K83" s="131">
        <v>0</v>
      </c>
      <c r="L83" s="83">
        <f t="shared" si="34"/>
        <v>0</v>
      </c>
      <c r="M83" s="131" t="str">
        <f t="shared" si="35"/>
        <v/>
      </c>
      <c r="N83" s="74" t="str">
        <f t="shared" si="36"/>
        <v/>
      </c>
      <c r="O83" s="141" t="str">
        <f t="shared" si="32"/>
        <v/>
      </c>
    </row>
    <row r="84" spans="1:15" s="1" customFormat="1" ht="15" hidden="1" customHeight="1" x14ac:dyDescent="0.2">
      <c r="A84" s="101" t="str">
        <f t="shared" si="30"/>
        <v>x</v>
      </c>
      <c r="B84" s="210" t="s">
        <v>136</v>
      </c>
      <c r="C84" s="206"/>
      <c r="D84" s="131" t="s">
        <v>136</v>
      </c>
      <c r="E84" s="230">
        <f t="shared" si="31"/>
        <v>0</v>
      </c>
      <c r="F84" s="131" t="s">
        <v>136</v>
      </c>
      <c r="G84" s="99" t="str">
        <f t="shared" si="33"/>
        <v/>
      </c>
      <c r="H84" s="301"/>
      <c r="I84" s="230" t="s">
        <v>136</v>
      </c>
      <c r="J84" s="301" t="str">
        <f t="shared" si="26"/>
        <v/>
      </c>
      <c r="K84" s="131" t="s">
        <v>136</v>
      </c>
      <c r="L84" s="83" t="str">
        <f t="shared" si="34"/>
        <v/>
      </c>
      <c r="M84" s="131" t="str">
        <f t="shared" si="35"/>
        <v/>
      </c>
      <c r="N84" s="74" t="str">
        <f t="shared" si="36"/>
        <v/>
      </c>
      <c r="O84" s="141" t="str">
        <f t="shared" si="32"/>
        <v/>
      </c>
    </row>
    <row r="85" spans="1:15" s="1" customFormat="1" ht="15" hidden="1" customHeight="1" x14ac:dyDescent="0.2">
      <c r="A85" s="101" t="str">
        <f t="shared" si="30"/>
        <v>x</v>
      </c>
      <c r="B85" s="210" t="s">
        <v>46</v>
      </c>
      <c r="C85" s="206">
        <v>0</v>
      </c>
      <c r="D85" s="131">
        <v>0</v>
      </c>
      <c r="E85" s="230">
        <f t="shared" si="31"/>
        <v>0</v>
      </c>
      <c r="F85" s="131">
        <v>0</v>
      </c>
      <c r="G85" s="99">
        <f t="shared" si="33"/>
        <v>0</v>
      </c>
      <c r="H85" s="301"/>
      <c r="I85" s="230">
        <v>0</v>
      </c>
      <c r="J85" s="301" t="str">
        <f t="shared" si="26"/>
        <v/>
      </c>
      <c r="K85" s="131">
        <v>0</v>
      </c>
      <c r="L85" s="83">
        <f t="shared" si="34"/>
        <v>0</v>
      </c>
      <c r="M85" s="131" t="str">
        <f t="shared" si="35"/>
        <v/>
      </c>
      <c r="N85" s="74" t="str">
        <f t="shared" si="36"/>
        <v/>
      </c>
      <c r="O85" s="141" t="str">
        <f t="shared" si="32"/>
        <v/>
      </c>
    </row>
    <row r="86" spans="1:15" s="1" customFormat="1" ht="15" hidden="1" customHeight="1" x14ac:dyDescent="0.2">
      <c r="A86" s="101" t="str">
        <f t="shared" si="30"/>
        <v>x</v>
      </c>
      <c r="B86" s="210" t="s">
        <v>47</v>
      </c>
      <c r="C86" s="206">
        <v>0</v>
      </c>
      <c r="D86" s="131">
        <v>0</v>
      </c>
      <c r="E86" s="230">
        <f t="shared" si="31"/>
        <v>0</v>
      </c>
      <c r="F86" s="131">
        <v>0</v>
      </c>
      <c r="G86" s="99">
        <f t="shared" si="33"/>
        <v>0</v>
      </c>
      <c r="H86" s="301">
        <v>0</v>
      </c>
      <c r="I86" s="230">
        <v>0</v>
      </c>
      <c r="J86" s="301" t="str">
        <f t="shared" si="26"/>
        <v/>
      </c>
      <c r="K86" s="131">
        <v>0</v>
      </c>
      <c r="L86" s="83">
        <f t="shared" si="34"/>
        <v>0</v>
      </c>
      <c r="M86" s="131" t="str">
        <f t="shared" si="35"/>
        <v/>
      </c>
      <c r="N86" s="74" t="str">
        <f t="shared" si="36"/>
        <v/>
      </c>
      <c r="O86" s="141" t="str">
        <f t="shared" si="32"/>
        <v/>
      </c>
    </row>
    <row r="87" spans="1:15" s="1" customFormat="1" ht="15" hidden="1" customHeight="1" x14ac:dyDescent="0.2">
      <c r="A87" s="101" t="str">
        <f t="shared" si="30"/>
        <v>x</v>
      </c>
      <c r="B87" s="210" t="s">
        <v>48</v>
      </c>
      <c r="C87" s="206">
        <v>0</v>
      </c>
      <c r="D87" s="131">
        <v>0</v>
      </c>
      <c r="E87" s="230">
        <f t="shared" si="31"/>
        <v>0</v>
      </c>
      <c r="F87" s="131">
        <v>0</v>
      </c>
      <c r="G87" s="99">
        <f t="shared" si="33"/>
        <v>0</v>
      </c>
      <c r="H87" s="301"/>
      <c r="I87" s="230">
        <v>0</v>
      </c>
      <c r="J87" s="301" t="str">
        <f t="shared" si="26"/>
        <v/>
      </c>
      <c r="K87" s="131">
        <v>0</v>
      </c>
      <c r="L87" s="83">
        <f t="shared" si="34"/>
        <v>0</v>
      </c>
      <c r="M87" s="131" t="str">
        <f t="shared" si="35"/>
        <v/>
      </c>
      <c r="N87" s="74" t="str">
        <f t="shared" si="36"/>
        <v/>
      </c>
      <c r="O87" s="141" t="str">
        <f t="shared" si="32"/>
        <v/>
      </c>
    </row>
    <row r="88" spans="1:15" s="1" customFormat="1" ht="15" hidden="1" customHeight="1" x14ac:dyDescent="0.2">
      <c r="A88" s="101" t="str">
        <f t="shared" si="30"/>
        <v>x</v>
      </c>
      <c r="B88" s="205" t="s">
        <v>49</v>
      </c>
      <c r="C88" s="206">
        <v>0</v>
      </c>
      <c r="D88" s="131">
        <v>0</v>
      </c>
      <c r="E88" s="230">
        <f t="shared" si="31"/>
        <v>0</v>
      </c>
      <c r="F88" s="131">
        <v>0</v>
      </c>
      <c r="G88" s="99">
        <f t="shared" si="33"/>
        <v>0</v>
      </c>
      <c r="H88" s="301"/>
      <c r="I88" s="230">
        <v>0</v>
      </c>
      <c r="J88" s="301" t="str">
        <f t="shared" si="26"/>
        <v/>
      </c>
      <c r="K88" s="131">
        <v>0</v>
      </c>
      <c r="L88" s="83">
        <f t="shared" si="34"/>
        <v>0</v>
      </c>
      <c r="M88" s="131" t="str">
        <f t="shared" si="35"/>
        <v/>
      </c>
      <c r="N88" s="74" t="str">
        <f t="shared" si="36"/>
        <v/>
      </c>
      <c r="O88" s="141" t="str">
        <f t="shared" si="32"/>
        <v/>
      </c>
    </row>
    <row r="89" spans="1:15" s="13" customFormat="1" ht="15.75" x14ac:dyDescent="0.25">
      <c r="A89" s="101">
        <f t="shared" si="30"/>
        <v>7.7060000000000004</v>
      </c>
      <c r="B89" s="208" t="s">
        <v>50</v>
      </c>
      <c r="C89" s="209">
        <v>7.7431000000000001</v>
      </c>
      <c r="D89" s="24">
        <f>SUM(D90:D101)</f>
        <v>7.7060000000000004</v>
      </c>
      <c r="E89" s="237">
        <f t="shared" si="31"/>
        <v>99.520863736746264</v>
      </c>
      <c r="F89" s="24">
        <f>SUM(F90:F101)</f>
        <v>6.5010000000000003</v>
      </c>
      <c r="G89" s="98">
        <f>D89-F89</f>
        <v>1.2050000000000001</v>
      </c>
      <c r="H89" s="322">
        <v>17.5</v>
      </c>
      <c r="I89" s="24">
        <f>SUM(I90:I101)</f>
        <v>23.292999999999999</v>
      </c>
      <c r="J89" s="237">
        <f t="shared" si="26"/>
        <v>133.10285714285715</v>
      </c>
      <c r="K89" s="24">
        <f>SUM(K90:K101)</f>
        <v>18.254999999999999</v>
      </c>
      <c r="L89" s="98">
        <f>SUM(L90:L101)</f>
        <v>5.0380000000000003</v>
      </c>
      <c r="M89" s="24">
        <f>IF(D89&gt;0,I89/D89*10,"")</f>
        <v>30.227095769530234</v>
      </c>
      <c r="N89" s="21">
        <f>IF(F89&gt;0,K89/F89*10,"")</f>
        <v>28.080295339178587</v>
      </c>
      <c r="O89" s="98">
        <f t="shared" si="32"/>
        <v>2.1468004303516466</v>
      </c>
    </row>
    <row r="90" spans="1:15" s="1" customFormat="1" ht="15" hidden="1" customHeight="1" x14ac:dyDescent="0.2">
      <c r="A90" s="101" t="str">
        <f t="shared" si="30"/>
        <v>x</v>
      </c>
      <c r="B90" s="210" t="s">
        <v>97</v>
      </c>
      <c r="C90" s="206">
        <v>0</v>
      </c>
      <c r="D90" s="131">
        <v>0</v>
      </c>
      <c r="E90" s="230">
        <f t="shared" si="31"/>
        <v>0</v>
      </c>
      <c r="F90" s="131">
        <v>0</v>
      </c>
      <c r="G90" s="99">
        <f t="shared" ref="G90:G101" si="37">IFERROR(D90-F90,"")</f>
        <v>0</v>
      </c>
      <c r="H90" s="301"/>
      <c r="I90" s="230">
        <v>0</v>
      </c>
      <c r="J90" s="301" t="str">
        <f t="shared" si="26"/>
        <v/>
      </c>
      <c r="K90" s="131">
        <v>0</v>
      </c>
      <c r="L90" s="83">
        <f t="shared" ref="L90:L101" si="38">IFERROR(I90-K90,"")</f>
        <v>0</v>
      </c>
      <c r="M90" s="131" t="str">
        <f t="shared" ref="M90:M101" si="39">IFERROR(IF(D90&gt;0,I90/D90*10,""),"")</f>
        <v/>
      </c>
      <c r="N90" s="74" t="str">
        <f t="shared" ref="N90:N101" si="40">IFERROR(IF(F90&gt;0,K90/F90*10,""),"")</f>
        <v/>
      </c>
      <c r="O90" s="141" t="str">
        <f t="shared" si="32"/>
        <v/>
      </c>
    </row>
    <row r="91" spans="1:15" s="1" customFormat="1" ht="15" hidden="1" customHeight="1" x14ac:dyDescent="0.2">
      <c r="A91" s="101" t="str">
        <f t="shared" si="30"/>
        <v>x</v>
      </c>
      <c r="B91" s="210" t="s">
        <v>98</v>
      </c>
      <c r="C91" s="206">
        <v>0</v>
      </c>
      <c r="D91" s="131">
        <v>0</v>
      </c>
      <c r="E91" s="230">
        <f t="shared" si="31"/>
        <v>0</v>
      </c>
      <c r="F91" s="131">
        <v>0</v>
      </c>
      <c r="G91" s="99">
        <f t="shared" si="37"/>
        <v>0</v>
      </c>
      <c r="H91" s="301"/>
      <c r="I91" s="230">
        <v>0</v>
      </c>
      <c r="J91" s="301" t="str">
        <f t="shared" si="26"/>
        <v/>
      </c>
      <c r="K91" s="131">
        <v>0</v>
      </c>
      <c r="L91" s="83">
        <f t="shared" si="38"/>
        <v>0</v>
      </c>
      <c r="M91" s="131" t="str">
        <f t="shared" si="39"/>
        <v/>
      </c>
      <c r="N91" s="74" t="str">
        <f t="shared" si="40"/>
        <v/>
      </c>
      <c r="O91" s="141" t="str">
        <f t="shared" si="32"/>
        <v/>
      </c>
    </row>
    <row r="92" spans="1:15" s="1" customFormat="1" ht="15" hidden="1" customHeight="1" x14ac:dyDescent="0.2">
      <c r="A92" s="101" t="str">
        <f t="shared" si="30"/>
        <v>x</v>
      </c>
      <c r="B92" s="210" t="s">
        <v>61</v>
      </c>
      <c r="C92" s="206">
        <v>0</v>
      </c>
      <c r="D92" s="131">
        <v>0</v>
      </c>
      <c r="E92" s="230">
        <f t="shared" si="31"/>
        <v>0</v>
      </c>
      <c r="F92" s="131">
        <v>0</v>
      </c>
      <c r="G92" s="99">
        <f t="shared" si="37"/>
        <v>0</v>
      </c>
      <c r="H92" s="301"/>
      <c r="I92" s="230">
        <v>0</v>
      </c>
      <c r="J92" s="301" t="str">
        <f t="shared" si="26"/>
        <v/>
      </c>
      <c r="K92" s="131">
        <v>0</v>
      </c>
      <c r="L92" s="83">
        <f t="shared" si="38"/>
        <v>0</v>
      </c>
      <c r="M92" s="131" t="str">
        <f t="shared" si="39"/>
        <v/>
      </c>
      <c r="N92" s="74" t="str">
        <f t="shared" si="40"/>
        <v/>
      </c>
      <c r="O92" s="141" t="str">
        <f t="shared" si="32"/>
        <v/>
      </c>
    </row>
    <row r="93" spans="1:15" s="1" customFormat="1" ht="15" hidden="1" customHeight="1" x14ac:dyDescent="0.2">
      <c r="A93" s="101" t="str">
        <f t="shared" si="30"/>
        <v>x</v>
      </c>
      <c r="B93" s="210" t="s">
        <v>136</v>
      </c>
      <c r="C93" s="206"/>
      <c r="D93" s="131" t="s">
        <v>136</v>
      </c>
      <c r="E93" s="230">
        <f t="shared" si="31"/>
        <v>0</v>
      </c>
      <c r="F93" s="131" t="s">
        <v>136</v>
      </c>
      <c r="G93" s="99" t="str">
        <f t="shared" si="37"/>
        <v/>
      </c>
      <c r="H93" s="301"/>
      <c r="I93" s="230" t="s">
        <v>136</v>
      </c>
      <c r="J93" s="301" t="str">
        <f t="shared" si="26"/>
        <v/>
      </c>
      <c r="K93" s="131" t="s">
        <v>136</v>
      </c>
      <c r="L93" s="83" t="str">
        <f t="shared" si="38"/>
        <v/>
      </c>
      <c r="M93" s="131" t="str">
        <f t="shared" si="39"/>
        <v/>
      </c>
      <c r="N93" s="74" t="str">
        <f t="shared" si="40"/>
        <v/>
      </c>
      <c r="O93" s="141" t="str">
        <f t="shared" si="32"/>
        <v/>
      </c>
    </row>
    <row r="94" spans="1:15" s="1" customFormat="1" ht="15.75" x14ac:dyDescent="0.2">
      <c r="A94" s="101">
        <f t="shared" si="30"/>
        <v>7.7060000000000004</v>
      </c>
      <c r="B94" s="210" t="s">
        <v>51</v>
      </c>
      <c r="C94" s="206">
        <v>7.7331000000000003</v>
      </c>
      <c r="D94" s="131">
        <v>7.7060000000000004</v>
      </c>
      <c r="E94" s="230">
        <f t="shared" si="31"/>
        <v>99.649558391848032</v>
      </c>
      <c r="F94" s="131">
        <v>6.5010000000000003</v>
      </c>
      <c r="G94" s="99">
        <f t="shared" si="37"/>
        <v>1.2050000000000001</v>
      </c>
      <c r="H94" s="301">
        <v>17.5</v>
      </c>
      <c r="I94" s="230">
        <v>23.292999999999999</v>
      </c>
      <c r="J94" s="301">
        <f t="shared" si="26"/>
        <v>133.10285714285715</v>
      </c>
      <c r="K94" s="131">
        <v>18.254999999999999</v>
      </c>
      <c r="L94" s="83">
        <f t="shared" si="38"/>
        <v>5.0380000000000003</v>
      </c>
      <c r="M94" s="131">
        <f t="shared" si="39"/>
        <v>30.227095769530234</v>
      </c>
      <c r="N94" s="74">
        <f t="shared" si="40"/>
        <v>28.080295339178587</v>
      </c>
      <c r="O94" s="141">
        <f t="shared" si="32"/>
        <v>2.1468004303516466</v>
      </c>
    </row>
    <row r="95" spans="1:15" s="1" customFormat="1" ht="15" hidden="1" customHeight="1" x14ac:dyDescent="0.2">
      <c r="A95" s="101" t="str">
        <f t="shared" si="30"/>
        <v>x</v>
      </c>
      <c r="B95" s="210" t="s">
        <v>52</v>
      </c>
      <c r="C95" s="206">
        <v>0</v>
      </c>
      <c r="D95" s="131">
        <v>0</v>
      </c>
      <c r="E95" s="230">
        <f t="shared" si="31"/>
        <v>0</v>
      </c>
      <c r="F95" s="131">
        <v>0</v>
      </c>
      <c r="G95" s="99">
        <f t="shared" si="37"/>
        <v>0</v>
      </c>
      <c r="H95" s="301"/>
      <c r="I95" s="230">
        <v>0</v>
      </c>
      <c r="J95" s="301" t="str">
        <f t="shared" si="26"/>
        <v/>
      </c>
      <c r="K95" s="131">
        <v>0</v>
      </c>
      <c r="L95" s="83">
        <f t="shared" si="38"/>
        <v>0</v>
      </c>
      <c r="M95" s="131" t="str">
        <f t="shared" si="39"/>
        <v/>
      </c>
      <c r="N95" s="74" t="str">
        <f t="shared" si="40"/>
        <v/>
      </c>
      <c r="O95" s="141" t="str">
        <f t="shared" si="32"/>
        <v/>
      </c>
    </row>
    <row r="96" spans="1:15" s="1" customFormat="1" ht="15" hidden="1" customHeight="1" x14ac:dyDescent="0.2">
      <c r="A96" s="101" t="str">
        <f t="shared" si="30"/>
        <v>x</v>
      </c>
      <c r="B96" s="210" t="s">
        <v>53</v>
      </c>
      <c r="C96" s="206">
        <v>0</v>
      </c>
      <c r="D96" s="131">
        <v>0</v>
      </c>
      <c r="E96" s="230">
        <f t="shared" si="31"/>
        <v>0</v>
      </c>
      <c r="F96" s="131">
        <v>0</v>
      </c>
      <c r="G96" s="99">
        <f t="shared" si="37"/>
        <v>0</v>
      </c>
      <c r="H96" s="301"/>
      <c r="I96" s="230">
        <v>0</v>
      </c>
      <c r="J96" s="301" t="str">
        <f t="shared" si="26"/>
        <v/>
      </c>
      <c r="K96" s="131">
        <v>0</v>
      </c>
      <c r="L96" s="83">
        <f t="shared" si="38"/>
        <v>0</v>
      </c>
      <c r="M96" s="131" t="str">
        <f t="shared" si="39"/>
        <v/>
      </c>
      <c r="N96" s="74" t="str">
        <f t="shared" si="40"/>
        <v/>
      </c>
      <c r="O96" s="141" t="str">
        <f t="shared" si="32"/>
        <v/>
      </c>
    </row>
    <row r="97" spans="1:15" s="1" customFormat="1" ht="15" hidden="1" customHeight="1" x14ac:dyDescent="0.2">
      <c r="A97" s="101" t="str">
        <f t="shared" si="30"/>
        <v>x</v>
      </c>
      <c r="B97" s="210" t="s">
        <v>54</v>
      </c>
      <c r="C97" s="206">
        <v>0</v>
      </c>
      <c r="D97" s="131" t="s">
        <v>136</v>
      </c>
      <c r="E97" s="230">
        <f t="shared" si="31"/>
        <v>0</v>
      </c>
      <c r="F97" s="131" t="s">
        <v>136</v>
      </c>
      <c r="G97" s="99" t="str">
        <f t="shared" si="37"/>
        <v/>
      </c>
      <c r="H97" s="301"/>
      <c r="I97" s="230" t="s">
        <v>136</v>
      </c>
      <c r="J97" s="301" t="str">
        <f t="shared" si="26"/>
        <v/>
      </c>
      <c r="K97" s="131" t="s">
        <v>136</v>
      </c>
      <c r="L97" s="83" t="str">
        <f t="shared" si="38"/>
        <v/>
      </c>
      <c r="M97" s="131" t="str">
        <f t="shared" si="39"/>
        <v/>
      </c>
      <c r="N97" s="74" t="str">
        <f t="shared" si="40"/>
        <v/>
      </c>
      <c r="O97" s="141" t="str">
        <f t="shared" si="32"/>
        <v/>
      </c>
    </row>
    <row r="98" spans="1:15" s="1" customFormat="1" ht="15" hidden="1" customHeight="1" x14ac:dyDescent="0.2">
      <c r="A98" s="101" t="str">
        <f t="shared" si="30"/>
        <v>x</v>
      </c>
      <c r="B98" s="210" t="s">
        <v>136</v>
      </c>
      <c r="C98" s="206"/>
      <c r="D98" s="131" t="s">
        <v>136</v>
      </c>
      <c r="E98" s="230">
        <f t="shared" si="31"/>
        <v>0</v>
      </c>
      <c r="F98" s="131" t="s">
        <v>136</v>
      </c>
      <c r="G98" s="99" t="str">
        <f t="shared" si="37"/>
        <v/>
      </c>
      <c r="H98" s="301"/>
      <c r="I98" s="230" t="s">
        <v>136</v>
      </c>
      <c r="J98" s="301" t="str">
        <f t="shared" si="26"/>
        <v/>
      </c>
      <c r="K98" s="131" t="s">
        <v>136</v>
      </c>
      <c r="L98" s="83" t="str">
        <f t="shared" si="38"/>
        <v/>
      </c>
      <c r="M98" s="131" t="str">
        <f t="shared" si="39"/>
        <v/>
      </c>
      <c r="N98" s="74" t="str">
        <f t="shared" si="40"/>
        <v/>
      </c>
      <c r="O98" s="141" t="str">
        <f t="shared" si="32"/>
        <v/>
      </c>
    </row>
    <row r="99" spans="1:15" s="1" customFormat="1" ht="15" hidden="1" customHeight="1" x14ac:dyDescent="0.2">
      <c r="A99" s="101" t="str">
        <f t="shared" si="30"/>
        <v>x</v>
      </c>
      <c r="B99" s="210" t="s">
        <v>55</v>
      </c>
      <c r="C99" s="206">
        <v>0</v>
      </c>
      <c r="D99" s="131">
        <v>0</v>
      </c>
      <c r="E99" s="230">
        <f t="shared" si="31"/>
        <v>0</v>
      </c>
      <c r="F99" s="131">
        <v>0</v>
      </c>
      <c r="G99" s="99">
        <f t="shared" si="37"/>
        <v>0</v>
      </c>
      <c r="H99" s="301"/>
      <c r="I99" s="230">
        <v>0</v>
      </c>
      <c r="J99" s="301" t="str">
        <f t="shared" si="26"/>
        <v/>
      </c>
      <c r="K99" s="131">
        <v>0</v>
      </c>
      <c r="L99" s="83">
        <f t="shared" si="38"/>
        <v>0</v>
      </c>
      <c r="M99" s="131" t="str">
        <f t="shared" si="39"/>
        <v/>
      </c>
      <c r="N99" s="74" t="str">
        <f t="shared" si="40"/>
        <v/>
      </c>
      <c r="O99" s="141" t="str">
        <f t="shared" si="32"/>
        <v/>
      </c>
    </row>
    <row r="100" spans="1:15" s="1" customFormat="1" ht="15" hidden="1" customHeight="1" x14ac:dyDescent="0.2">
      <c r="A100" s="101" t="str">
        <f t="shared" si="30"/>
        <v>x</v>
      </c>
      <c r="B100" s="210" t="s">
        <v>56</v>
      </c>
      <c r="C100" s="206">
        <v>0</v>
      </c>
      <c r="D100" s="131">
        <v>0</v>
      </c>
      <c r="E100" s="230">
        <f t="shared" si="31"/>
        <v>0</v>
      </c>
      <c r="F100" s="131">
        <v>0</v>
      </c>
      <c r="G100" s="99">
        <f t="shared" si="37"/>
        <v>0</v>
      </c>
      <c r="H100" s="301"/>
      <c r="I100" s="230">
        <v>0</v>
      </c>
      <c r="J100" s="301" t="str">
        <f t="shared" si="26"/>
        <v/>
      </c>
      <c r="K100" s="131">
        <v>0</v>
      </c>
      <c r="L100" s="83">
        <f t="shared" si="38"/>
        <v>0</v>
      </c>
      <c r="M100" s="131" t="str">
        <f t="shared" si="39"/>
        <v/>
      </c>
      <c r="N100" s="74" t="str">
        <f t="shared" si="40"/>
        <v/>
      </c>
      <c r="O100" s="141" t="str">
        <f t="shared" si="32"/>
        <v/>
      </c>
    </row>
    <row r="101" spans="1:15" s="1" customFormat="1" ht="15.75" hidden="1" x14ac:dyDescent="0.2">
      <c r="A101" s="101" t="str">
        <f t="shared" si="30"/>
        <v>x</v>
      </c>
      <c r="B101" s="213" t="s">
        <v>99</v>
      </c>
      <c r="C101" s="193">
        <v>0.01</v>
      </c>
      <c r="D101" s="133">
        <v>0</v>
      </c>
      <c r="E101" s="238">
        <f t="shared" si="31"/>
        <v>0</v>
      </c>
      <c r="F101" s="133">
        <v>0</v>
      </c>
      <c r="G101" s="128">
        <f t="shared" si="37"/>
        <v>0</v>
      </c>
      <c r="H101" s="305"/>
      <c r="I101" s="238">
        <v>0</v>
      </c>
      <c r="J101" s="301" t="str">
        <f t="shared" ref="J101" si="41">IFERROR(I101/H101*100,"")</f>
        <v/>
      </c>
      <c r="K101" s="133">
        <v>0</v>
      </c>
      <c r="L101" s="91">
        <f t="shared" si="38"/>
        <v>0</v>
      </c>
      <c r="M101" s="161" t="str">
        <f t="shared" si="39"/>
        <v/>
      </c>
      <c r="N101" s="126" t="str">
        <f t="shared" si="40"/>
        <v/>
      </c>
      <c r="O101" s="145" t="str">
        <f t="shared" si="32"/>
        <v/>
      </c>
    </row>
    <row r="102" spans="1:15" s="3" customFormat="1" x14ac:dyDescent="0.2">
      <c r="A102" s="7"/>
      <c r="B102" s="182"/>
      <c r="C102" s="2"/>
      <c r="D102" s="47"/>
      <c r="E102" s="47"/>
      <c r="J102" s="1"/>
      <c r="M102" s="33"/>
      <c r="N102" s="33"/>
    </row>
    <row r="103" spans="1:15" s="5" customFormat="1" x14ac:dyDescent="0.2">
      <c r="A103" s="7"/>
      <c r="B103" s="182"/>
      <c r="C103" s="2"/>
      <c r="J103" s="6"/>
      <c r="M103" s="33"/>
      <c r="N103" s="33"/>
    </row>
    <row r="104" spans="1:15" s="5" customFormat="1" x14ac:dyDescent="0.2">
      <c r="A104" s="7"/>
      <c r="B104" s="182"/>
      <c r="C104" s="2"/>
      <c r="J104" s="6"/>
      <c r="M104" s="33"/>
      <c r="N104" s="33"/>
    </row>
    <row r="105" spans="1:15" s="5" customFormat="1" x14ac:dyDescent="0.2">
      <c r="A105" s="7"/>
      <c r="B105" s="182"/>
      <c r="C105" s="2"/>
      <c r="J105" s="6"/>
      <c r="M105" s="33"/>
      <c r="N105" s="33"/>
    </row>
    <row r="106" spans="1:15" s="5" customFormat="1" x14ac:dyDescent="0.2">
      <c r="A106" s="7"/>
      <c r="B106" s="182"/>
      <c r="C106" s="2"/>
      <c r="J106" s="6"/>
      <c r="M106" s="33"/>
      <c r="N106" s="33"/>
    </row>
    <row r="107" spans="1:15" s="5" customFormat="1" x14ac:dyDescent="0.2">
      <c r="A107" s="7"/>
      <c r="B107" s="182"/>
      <c r="C107" s="2"/>
      <c r="J107" s="6"/>
      <c r="M107" s="33"/>
      <c r="N107" s="33"/>
    </row>
    <row r="108" spans="1:15" s="5" customFormat="1" x14ac:dyDescent="0.2">
      <c r="A108" s="7"/>
      <c r="B108" s="182"/>
      <c r="C108" s="2"/>
      <c r="J108" s="6"/>
      <c r="M108" s="33"/>
      <c r="N108" s="33"/>
    </row>
    <row r="109" spans="1:15" s="5" customFormat="1" x14ac:dyDescent="0.2">
      <c r="A109" s="7"/>
      <c r="B109" s="182"/>
      <c r="C109" s="2"/>
      <c r="J109" s="6"/>
      <c r="M109" s="33"/>
      <c r="N109" s="33"/>
    </row>
    <row r="110" spans="1:15" s="5" customFormat="1" x14ac:dyDescent="0.2">
      <c r="A110" s="7"/>
      <c r="B110" s="182"/>
      <c r="C110" s="2"/>
      <c r="J110" s="6"/>
      <c r="M110" s="33"/>
      <c r="N110" s="33"/>
    </row>
    <row r="111" spans="1:15" s="5" customFormat="1" x14ac:dyDescent="0.2">
      <c r="A111" s="7"/>
      <c r="B111" s="182"/>
      <c r="C111" s="2"/>
      <c r="J111" s="6"/>
      <c r="M111" s="33"/>
      <c r="N111" s="33"/>
    </row>
    <row r="112" spans="1:15" s="5" customFormat="1" x14ac:dyDescent="0.2">
      <c r="A112" s="7"/>
      <c r="B112" s="182"/>
      <c r="C112" s="2"/>
      <c r="J112" s="6"/>
      <c r="M112" s="33"/>
      <c r="N112" s="33"/>
    </row>
    <row r="113" spans="1:14" s="5" customFormat="1" x14ac:dyDescent="0.2">
      <c r="A113" s="7"/>
      <c r="B113" s="182"/>
      <c r="C113" s="2"/>
      <c r="J113" s="6"/>
      <c r="M113" s="33"/>
      <c r="N113" s="33"/>
    </row>
    <row r="114" spans="1:14" s="5" customFormat="1" x14ac:dyDescent="0.2">
      <c r="A114" s="7"/>
      <c r="B114" s="182"/>
      <c r="C114" s="2"/>
      <c r="J114" s="6"/>
      <c r="M114" s="33"/>
      <c r="N114" s="33"/>
    </row>
    <row r="115" spans="1:14" s="5" customFormat="1" x14ac:dyDescent="0.2">
      <c r="A115" s="7"/>
      <c r="B115" s="182"/>
      <c r="C115" s="2"/>
      <c r="J115" s="6"/>
      <c r="M115" s="33"/>
      <c r="N115" s="33"/>
    </row>
    <row r="116" spans="1:14" s="5" customFormat="1" x14ac:dyDescent="0.2">
      <c r="A116" s="7"/>
      <c r="B116" s="182"/>
      <c r="C116" s="2"/>
      <c r="J116" s="6"/>
      <c r="M116" s="33"/>
      <c r="N116" s="33"/>
    </row>
    <row r="117" spans="1:14" s="5" customFormat="1" x14ac:dyDescent="0.2">
      <c r="A117" s="7"/>
      <c r="B117" s="182"/>
      <c r="C117" s="2"/>
      <c r="J117" s="6"/>
      <c r="M117" s="33"/>
      <c r="N117" s="33"/>
    </row>
    <row r="118" spans="1:14" s="5" customFormat="1" x14ac:dyDescent="0.2">
      <c r="A118" s="7"/>
      <c r="B118" s="182"/>
      <c r="C118" s="2"/>
      <c r="J118" s="6"/>
      <c r="M118" s="33"/>
      <c r="N118" s="33"/>
    </row>
    <row r="119" spans="1:14" s="5" customFormat="1" x14ac:dyDescent="0.2">
      <c r="A119" s="7"/>
      <c r="B119" s="182"/>
      <c r="C119" s="2"/>
      <c r="J119" s="6"/>
      <c r="M119" s="33"/>
      <c r="N119" s="33"/>
    </row>
    <row r="120" spans="1:14" s="5" customFormat="1" x14ac:dyDescent="0.2">
      <c r="A120" s="7"/>
      <c r="B120" s="182"/>
      <c r="C120" s="2"/>
      <c r="J120" s="6"/>
      <c r="M120" s="33"/>
      <c r="N120" s="33"/>
    </row>
    <row r="121" spans="1:14" s="5" customFormat="1" x14ac:dyDescent="0.2">
      <c r="A121" s="7"/>
      <c r="B121" s="182"/>
      <c r="C121" s="2"/>
      <c r="J121" s="6"/>
      <c r="M121" s="33"/>
      <c r="N121" s="33"/>
    </row>
    <row r="122" spans="1:14" s="5" customFormat="1" x14ac:dyDescent="0.2">
      <c r="A122" s="7"/>
      <c r="B122" s="182"/>
      <c r="C122" s="2"/>
      <c r="J122" s="6"/>
      <c r="M122" s="33"/>
      <c r="N122" s="33"/>
    </row>
    <row r="123" spans="1:14" s="5" customFormat="1" x14ac:dyDescent="0.2">
      <c r="A123" s="7"/>
      <c r="B123" s="182"/>
      <c r="C123" s="2"/>
      <c r="J123" s="6"/>
      <c r="M123" s="33"/>
      <c r="N123" s="33"/>
    </row>
    <row r="124" spans="1:14" s="5" customFormat="1" x14ac:dyDescent="0.2">
      <c r="A124" s="7"/>
      <c r="B124" s="182"/>
      <c r="C124" s="2"/>
      <c r="J124" s="6"/>
      <c r="M124" s="33"/>
      <c r="N124" s="33"/>
    </row>
    <row r="125" spans="1:14" s="5" customFormat="1" x14ac:dyDescent="0.2">
      <c r="A125" s="7"/>
      <c r="B125" s="182"/>
      <c r="C125" s="2"/>
      <c r="J125" s="6"/>
      <c r="M125" s="33"/>
      <c r="N125" s="33"/>
    </row>
    <row r="126" spans="1:14" s="5" customFormat="1" x14ac:dyDescent="0.2">
      <c r="A126" s="7"/>
      <c r="B126" s="182"/>
      <c r="C126" s="2"/>
      <c r="J126" s="6"/>
      <c r="M126" s="33"/>
      <c r="N126" s="33"/>
    </row>
    <row r="127" spans="1:14" s="5" customFormat="1" ht="15.6" customHeight="1" x14ac:dyDescent="0.2">
      <c r="A127" s="7"/>
      <c r="B127" s="182"/>
      <c r="C127" s="2"/>
      <c r="J127" s="6"/>
      <c r="M127" s="33"/>
      <c r="N127" s="33"/>
    </row>
    <row r="128" spans="1:14" s="5" customFormat="1" x14ac:dyDescent="0.2">
      <c r="A128" s="7"/>
      <c r="B128" s="182"/>
      <c r="C128" s="2"/>
      <c r="J128" s="6"/>
      <c r="M128" s="33"/>
      <c r="N128" s="33"/>
    </row>
    <row r="129" spans="1:14" s="6" customFormat="1" x14ac:dyDescent="0.2">
      <c r="A129" s="7"/>
      <c r="B129" s="183"/>
      <c r="C129" s="4"/>
      <c r="M129" s="33"/>
      <c r="N129" s="33"/>
    </row>
    <row r="130" spans="1:14" s="6" customFormat="1" x14ac:dyDescent="0.2">
      <c r="A130" s="7"/>
      <c r="B130" s="183"/>
      <c r="C130" s="4"/>
      <c r="M130" s="33"/>
      <c r="N130" s="33"/>
    </row>
    <row r="131" spans="1:14" s="6" customFormat="1" x14ac:dyDescent="0.2">
      <c r="A131" s="7"/>
      <c r="B131" s="183"/>
      <c r="C131" s="4"/>
      <c r="M131" s="33"/>
      <c r="N131" s="33"/>
    </row>
    <row r="132" spans="1:14" s="6" customFormat="1" x14ac:dyDescent="0.2">
      <c r="A132" s="7"/>
      <c r="B132" s="183"/>
      <c r="C132" s="4"/>
      <c r="M132" s="33"/>
      <c r="N132" s="33"/>
    </row>
    <row r="133" spans="1:14" s="6" customFormat="1" x14ac:dyDescent="0.2">
      <c r="A133" s="7"/>
      <c r="B133" s="183"/>
      <c r="C133" s="4"/>
      <c r="D133" s="178"/>
      <c r="E133" s="178"/>
      <c r="M133" s="33"/>
      <c r="N133" s="33"/>
    </row>
    <row r="134" spans="1:14" s="6" customFormat="1" ht="15.75" x14ac:dyDescent="0.25">
      <c r="A134" s="7"/>
      <c r="B134" s="184"/>
      <c r="C134" s="15"/>
      <c r="M134" s="33"/>
      <c r="N134" s="33"/>
    </row>
    <row r="135" spans="1:14" s="6" customFormat="1" x14ac:dyDescent="0.2">
      <c r="A135" s="7"/>
      <c r="B135" s="183"/>
      <c r="C135" s="4"/>
      <c r="D135" s="178"/>
      <c r="E135" s="178"/>
      <c r="M135" s="33"/>
      <c r="N135" s="33"/>
    </row>
    <row r="136" spans="1:14" s="6" customFormat="1" x14ac:dyDescent="0.2">
      <c r="A136" s="7"/>
      <c r="B136" s="183"/>
      <c r="C136" s="4"/>
      <c r="M136" s="33"/>
      <c r="N136" s="33"/>
    </row>
    <row r="137" spans="1:14" s="6" customFormat="1" x14ac:dyDescent="0.2">
      <c r="A137" s="7"/>
      <c r="B137" s="183"/>
      <c r="C137" s="4"/>
      <c r="M137" s="33"/>
      <c r="N137" s="33"/>
    </row>
    <row r="138" spans="1:14" s="6" customFormat="1" x14ac:dyDescent="0.2">
      <c r="A138" s="7"/>
      <c r="B138" s="183"/>
      <c r="C138" s="4"/>
      <c r="M138" s="33"/>
      <c r="N138" s="33"/>
    </row>
    <row r="139" spans="1:14" s="6" customFormat="1" x14ac:dyDescent="0.2">
      <c r="A139" s="7"/>
      <c r="B139" s="183"/>
      <c r="C139" s="4"/>
      <c r="M139" s="33"/>
      <c r="N139" s="33"/>
    </row>
    <row r="140" spans="1:14" s="6" customFormat="1" x14ac:dyDescent="0.2">
      <c r="A140" s="7"/>
      <c r="B140" s="183"/>
      <c r="C140" s="4"/>
      <c r="M140" s="33"/>
      <c r="N140" s="33"/>
    </row>
    <row r="141" spans="1:14" s="6" customFormat="1" x14ac:dyDescent="0.2">
      <c r="A141" s="7"/>
      <c r="B141" s="183"/>
      <c r="C141" s="4"/>
      <c r="M141" s="33"/>
      <c r="N141" s="33"/>
    </row>
    <row r="142" spans="1:14" s="6" customFormat="1" x14ac:dyDescent="0.2">
      <c r="A142" s="7"/>
      <c r="B142" s="183"/>
      <c r="C142" s="4"/>
      <c r="M142" s="33"/>
      <c r="N142" s="33"/>
    </row>
    <row r="143" spans="1:14" s="6" customFormat="1" x14ac:dyDescent="0.2">
      <c r="A143" s="7"/>
      <c r="B143" s="183"/>
      <c r="C143" s="4"/>
      <c r="M143" s="33"/>
      <c r="N143" s="33"/>
    </row>
    <row r="144" spans="1:14" s="6" customFormat="1" x14ac:dyDescent="0.2">
      <c r="A144" s="7"/>
      <c r="B144" s="183"/>
      <c r="C144" s="4"/>
      <c r="M144" s="33"/>
      <c r="N144" s="33"/>
    </row>
    <row r="145" spans="1:14" s="6" customFormat="1" x14ac:dyDescent="0.2">
      <c r="A145" s="7"/>
      <c r="B145" s="183"/>
      <c r="C145" s="4"/>
      <c r="M145" s="33"/>
      <c r="N145" s="33"/>
    </row>
    <row r="146" spans="1:14" s="6" customFormat="1" x14ac:dyDescent="0.2">
      <c r="A146" s="7"/>
      <c r="B146" s="183"/>
      <c r="C146" s="4"/>
      <c r="M146" s="33"/>
      <c r="N146" s="33"/>
    </row>
    <row r="147" spans="1:14" s="6" customFormat="1" x14ac:dyDescent="0.2">
      <c r="A147" s="7"/>
      <c r="B147" s="183"/>
      <c r="C147" s="4"/>
      <c r="M147" s="33"/>
      <c r="N147" s="33"/>
    </row>
    <row r="148" spans="1:14" s="6" customFormat="1" x14ac:dyDescent="0.2">
      <c r="A148" s="7"/>
      <c r="B148" s="183"/>
      <c r="C148" s="4"/>
      <c r="M148" s="33"/>
      <c r="N148" s="33"/>
    </row>
    <row r="149" spans="1:14" s="6" customFormat="1" x14ac:dyDescent="0.2">
      <c r="A149" s="7"/>
      <c r="B149" s="183"/>
      <c r="C149" s="4"/>
      <c r="M149" s="33"/>
      <c r="N149" s="33"/>
    </row>
    <row r="150" spans="1:14" s="6" customFormat="1" x14ac:dyDescent="0.2">
      <c r="A150" s="7"/>
      <c r="B150" s="183"/>
      <c r="C150" s="4"/>
      <c r="M150" s="33"/>
      <c r="N150" s="33"/>
    </row>
    <row r="151" spans="1:14" s="6" customFormat="1" x14ac:dyDescent="0.2">
      <c r="A151" s="7"/>
      <c r="B151" s="183"/>
      <c r="C151" s="4"/>
      <c r="M151" s="33"/>
      <c r="N151" s="33"/>
    </row>
    <row r="152" spans="1:14" s="6" customFormat="1" x14ac:dyDescent="0.2">
      <c r="A152" s="7"/>
      <c r="B152" s="183"/>
      <c r="C152" s="4"/>
      <c r="M152" s="33"/>
      <c r="N152" s="33"/>
    </row>
    <row r="153" spans="1:14" s="6" customFormat="1" x14ac:dyDescent="0.2">
      <c r="A153" s="7"/>
      <c r="B153" s="183"/>
      <c r="C153" s="4"/>
      <c r="M153" s="33"/>
      <c r="N153" s="33"/>
    </row>
    <row r="154" spans="1:14" s="6" customFormat="1" x14ac:dyDescent="0.2">
      <c r="A154" s="7"/>
      <c r="B154" s="183"/>
      <c r="C154" s="4"/>
      <c r="M154" s="33"/>
      <c r="N154" s="33"/>
    </row>
    <row r="155" spans="1:14" s="6" customFormat="1" x14ac:dyDescent="0.2">
      <c r="A155" s="7"/>
      <c r="B155" s="183"/>
      <c r="C155" s="4"/>
      <c r="M155" s="33"/>
      <c r="N155" s="33"/>
    </row>
    <row r="156" spans="1:14" s="6" customFormat="1" x14ac:dyDescent="0.2">
      <c r="A156" s="7"/>
      <c r="B156" s="183"/>
      <c r="C156" s="4"/>
      <c r="M156" s="33"/>
      <c r="N156" s="33"/>
    </row>
    <row r="157" spans="1:14" s="6" customFormat="1" x14ac:dyDescent="0.2">
      <c r="A157" s="7"/>
      <c r="B157" s="183"/>
      <c r="C157" s="4"/>
      <c r="M157" s="33"/>
      <c r="N157" s="33"/>
    </row>
    <row r="158" spans="1:14" s="6" customFormat="1" x14ac:dyDescent="0.2">
      <c r="A158" s="7"/>
      <c r="B158" s="183"/>
      <c r="C158" s="4"/>
      <c r="M158" s="33"/>
      <c r="N158" s="33"/>
    </row>
    <row r="159" spans="1:14" s="6" customFormat="1" x14ac:dyDescent="0.2">
      <c r="A159" s="7"/>
      <c r="B159" s="183"/>
      <c r="C159" s="4"/>
      <c r="M159" s="33"/>
      <c r="N159" s="33"/>
    </row>
    <row r="160" spans="1:14" s="6" customFormat="1" x14ac:dyDescent="0.2">
      <c r="A160" s="7"/>
      <c r="B160" s="183"/>
      <c r="C160" s="4"/>
    </row>
    <row r="161" spans="1:10" s="6" customFormat="1" x14ac:dyDescent="0.2">
      <c r="A161" s="7"/>
      <c r="B161" s="183"/>
      <c r="C161" s="4"/>
    </row>
    <row r="162" spans="1:10" s="6" customFormat="1" x14ac:dyDescent="0.2">
      <c r="A162" s="7"/>
      <c r="B162" s="183"/>
      <c r="C162" s="4"/>
    </row>
    <row r="163" spans="1:10" s="6" customFormat="1" x14ac:dyDescent="0.2">
      <c r="A163" s="7"/>
      <c r="B163" s="183"/>
      <c r="C163" s="4"/>
    </row>
    <row r="164" spans="1:10" s="6" customFormat="1" x14ac:dyDescent="0.2">
      <c r="A164" s="7"/>
      <c r="B164" s="183"/>
      <c r="C164" s="4"/>
    </row>
    <row r="165" spans="1:10" s="6" customFormat="1" x14ac:dyDescent="0.2">
      <c r="A165" s="7"/>
      <c r="B165" s="183"/>
      <c r="C165" s="4"/>
    </row>
    <row r="166" spans="1:10" s="6" customFormat="1" x14ac:dyDescent="0.2">
      <c r="A166" s="7"/>
      <c r="B166" s="183"/>
      <c r="C166" s="4"/>
    </row>
    <row r="167" spans="1:10" s="6" customFormat="1" x14ac:dyDescent="0.2">
      <c r="A167" s="7"/>
      <c r="B167" s="183"/>
      <c r="C167" s="4"/>
    </row>
    <row r="168" spans="1:10" s="6" customFormat="1" x14ac:dyDescent="0.2">
      <c r="A168" s="7"/>
      <c r="B168" s="183"/>
      <c r="C168" s="4"/>
    </row>
    <row r="169" spans="1:10" s="6" customFormat="1" x14ac:dyDescent="0.2">
      <c r="A169" s="7"/>
      <c r="B169" s="183"/>
      <c r="C169" s="4"/>
    </row>
    <row r="170" spans="1:10" s="6" customFormat="1" x14ac:dyDescent="0.2">
      <c r="A170" s="7"/>
      <c r="B170" s="183"/>
      <c r="C170" s="4"/>
      <c r="J170" s="30"/>
    </row>
    <row r="171" spans="1:10" s="6" customFormat="1" x14ac:dyDescent="0.2">
      <c r="A171" s="7"/>
      <c r="B171" s="183"/>
      <c r="C171" s="4"/>
    </row>
    <row r="172" spans="1:10" s="6" customFormat="1" x14ac:dyDescent="0.2">
      <c r="A172" s="7"/>
      <c r="B172" s="183"/>
      <c r="C172" s="4"/>
    </row>
    <row r="173" spans="1:10" s="6" customFormat="1" x14ac:dyDescent="0.2">
      <c r="A173" s="7"/>
      <c r="B173" s="183"/>
      <c r="C173" s="4"/>
    </row>
    <row r="174" spans="1:10" s="6" customFormat="1" x14ac:dyDescent="0.2">
      <c r="A174" s="7"/>
      <c r="B174" s="183"/>
      <c r="C174" s="4"/>
    </row>
    <row r="175" spans="1:10" s="6" customFormat="1" x14ac:dyDescent="0.2">
      <c r="A175" s="7"/>
      <c r="B175" s="183"/>
      <c r="C175" s="4"/>
    </row>
    <row r="176" spans="1:10" s="6" customFormat="1" x14ac:dyDescent="0.2">
      <c r="A176" s="7"/>
      <c r="B176" s="183"/>
      <c r="C176" s="4"/>
    </row>
    <row r="177" spans="1:3" s="6" customFormat="1" x14ac:dyDescent="0.2">
      <c r="A177" s="7"/>
      <c r="B177" s="183"/>
      <c r="C177" s="4"/>
    </row>
    <row r="178" spans="1:3" s="6" customFormat="1" x14ac:dyDescent="0.2">
      <c r="A178" s="7"/>
      <c r="B178" s="183"/>
      <c r="C178" s="4"/>
    </row>
    <row r="179" spans="1:3" s="6" customFormat="1" x14ac:dyDescent="0.2">
      <c r="A179" s="7"/>
      <c r="B179" s="183"/>
      <c r="C179" s="4"/>
    </row>
    <row r="180" spans="1:3" s="6" customFormat="1" x14ac:dyDescent="0.2">
      <c r="A180" s="7"/>
      <c r="B180" s="183"/>
      <c r="C180" s="4"/>
    </row>
    <row r="181" spans="1:3" s="6" customFormat="1" x14ac:dyDescent="0.2">
      <c r="A181" s="7"/>
      <c r="B181" s="183"/>
      <c r="C181" s="4"/>
    </row>
    <row r="182" spans="1:3" s="6" customFormat="1" x14ac:dyDescent="0.2">
      <c r="A182" s="7"/>
      <c r="B182" s="183"/>
      <c r="C182" s="4"/>
    </row>
    <row r="183" spans="1:3" s="6" customFormat="1" x14ac:dyDescent="0.2">
      <c r="A183" s="7"/>
      <c r="B183" s="183"/>
      <c r="C183" s="4"/>
    </row>
    <row r="184" spans="1:3" s="6" customFormat="1" x14ac:dyDescent="0.2">
      <c r="A184" s="7"/>
      <c r="B184" s="183"/>
      <c r="C184" s="4"/>
    </row>
    <row r="185" spans="1:3" s="6" customFormat="1" x14ac:dyDescent="0.2">
      <c r="A185" s="7"/>
      <c r="B185" s="183"/>
      <c r="C185" s="4"/>
    </row>
    <row r="186" spans="1:3" s="6" customFormat="1" x14ac:dyDescent="0.2">
      <c r="A186" s="7"/>
      <c r="B186" s="183"/>
      <c r="C186" s="4"/>
    </row>
    <row r="187" spans="1:3" s="6" customFormat="1" x14ac:dyDescent="0.2">
      <c r="A187" s="7"/>
      <c r="B187" s="183"/>
      <c r="C187" s="4"/>
    </row>
    <row r="188" spans="1:3" s="6" customFormat="1" x14ac:dyDescent="0.2">
      <c r="A188" s="7"/>
      <c r="B188" s="183"/>
      <c r="C188" s="4"/>
    </row>
    <row r="189" spans="1:3" s="6" customFormat="1" x14ac:dyDescent="0.2">
      <c r="A189" s="7"/>
      <c r="B189" s="183"/>
      <c r="C189" s="4"/>
    </row>
    <row r="190" spans="1:3" s="6" customFormat="1" x14ac:dyDescent="0.2">
      <c r="A190" s="7"/>
      <c r="B190" s="183"/>
      <c r="C190" s="4"/>
    </row>
    <row r="191" spans="1:3" s="6" customFormat="1" x14ac:dyDescent="0.2">
      <c r="A191" s="7"/>
      <c r="B191" s="183"/>
      <c r="C191" s="4"/>
    </row>
    <row r="192" spans="1:3" s="6" customFormat="1" x14ac:dyDescent="0.2">
      <c r="A192" s="7"/>
      <c r="B192" s="183"/>
      <c r="C192" s="4"/>
    </row>
    <row r="193" spans="1:3" s="6" customFormat="1" x14ac:dyDescent="0.2">
      <c r="A193" s="7"/>
      <c r="B193" s="183"/>
      <c r="C193" s="4"/>
    </row>
    <row r="194" spans="1:3" s="6" customFormat="1" x14ac:dyDescent="0.2">
      <c r="A194" s="7"/>
      <c r="B194" s="183"/>
      <c r="C194" s="4"/>
    </row>
    <row r="195" spans="1:3" s="6" customFormat="1" x14ac:dyDescent="0.2">
      <c r="A195" s="7"/>
      <c r="B195" s="183"/>
      <c r="C195" s="4"/>
    </row>
    <row r="196" spans="1:3" s="6" customFormat="1" x14ac:dyDescent="0.2">
      <c r="A196" s="7"/>
      <c r="B196" s="183"/>
      <c r="C196" s="4"/>
    </row>
    <row r="197" spans="1:3" s="6" customFormat="1" x14ac:dyDescent="0.2">
      <c r="A197" s="7"/>
      <c r="B197" s="183"/>
      <c r="C197" s="4"/>
    </row>
    <row r="198" spans="1:3" s="6" customFormat="1" x14ac:dyDescent="0.2">
      <c r="A198" s="7"/>
      <c r="B198" s="183"/>
      <c r="C198" s="4"/>
    </row>
    <row r="199" spans="1:3" s="6" customFormat="1" x14ac:dyDescent="0.2">
      <c r="A199" s="7"/>
      <c r="B199" s="183"/>
      <c r="C199" s="4"/>
    </row>
    <row r="200" spans="1:3" s="6" customFormat="1" x14ac:dyDescent="0.2">
      <c r="A200" s="7"/>
      <c r="B200" s="183"/>
      <c r="C200" s="4"/>
    </row>
    <row r="201" spans="1:3" s="6" customFormat="1" x14ac:dyDescent="0.2">
      <c r="A201" s="7"/>
      <c r="B201" s="183"/>
      <c r="C201" s="4"/>
    </row>
    <row r="202" spans="1:3" s="6" customFormat="1" x14ac:dyDescent="0.2">
      <c r="A202" s="7"/>
      <c r="B202" s="183"/>
      <c r="C202" s="4"/>
    </row>
    <row r="203" spans="1:3" s="6" customFormat="1" x14ac:dyDescent="0.2">
      <c r="A203" s="7"/>
      <c r="B203" s="183"/>
      <c r="C203" s="4"/>
    </row>
    <row r="204" spans="1:3" s="6" customFormat="1" x14ac:dyDescent="0.2">
      <c r="A204" s="7"/>
      <c r="B204" s="183"/>
      <c r="C204" s="4"/>
    </row>
    <row r="205" spans="1:3" s="6" customFormat="1" x14ac:dyDescent="0.2">
      <c r="A205" s="7"/>
      <c r="B205" s="183"/>
      <c r="C205" s="4"/>
    </row>
    <row r="206" spans="1:3" s="6" customFormat="1" x14ac:dyDescent="0.2">
      <c r="A206" s="7"/>
      <c r="B206" s="183"/>
      <c r="C206" s="4"/>
    </row>
    <row r="207" spans="1:3" s="6" customFormat="1" x14ac:dyDescent="0.2">
      <c r="A207" s="7"/>
      <c r="B207" s="183"/>
      <c r="C207" s="4"/>
    </row>
    <row r="208" spans="1:3" s="6" customFormat="1" x14ac:dyDescent="0.2">
      <c r="A208" s="7"/>
      <c r="B208" s="183"/>
      <c r="C208" s="4"/>
    </row>
    <row r="209" spans="1:3" s="6" customFormat="1" x14ac:dyDescent="0.2">
      <c r="A209" s="7"/>
      <c r="B209" s="183"/>
      <c r="C209" s="4"/>
    </row>
    <row r="210" spans="1:3" s="6" customFormat="1" x14ac:dyDescent="0.2">
      <c r="A210" s="7"/>
      <c r="B210" s="183"/>
      <c r="C210" s="4"/>
    </row>
    <row r="211" spans="1:3" s="6" customFormat="1" x14ac:dyDescent="0.2">
      <c r="A211" s="7"/>
      <c r="B211" s="183"/>
      <c r="C211" s="4"/>
    </row>
    <row r="212" spans="1:3" s="6" customFormat="1" ht="0.75" customHeight="1" x14ac:dyDescent="0.2">
      <c r="A212" s="7"/>
      <c r="B212" s="183"/>
      <c r="C212" s="4"/>
    </row>
    <row r="213" spans="1:3" s="6" customFormat="1" x14ac:dyDescent="0.2">
      <c r="A213" s="7"/>
      <c r="B213" s="183"/>
      <c r="C213" s="4"/>
    </row>
    <row r="214" spans="1:3" s="6" customFormat="1" x14ac:dyDescent="0.2">
      <c r="A214" s="7"/>
      <c r="B214" s="183"/>
      <c r="C214" s="4"/>
    </row>
    <row r="215" spans="1:3" s="6" customFormat="1" x14ac:dyDescent="0.2">
      <c r="A215" s="7"/>
      <c r="B215" s="183"/>
      <c r="C215" s="4"/>
    </row>
    <row r="216" spans="1:3" s="6" customFormat="1" x14ac:dyDescent="0.2">
      <c r="A216" s="7"/>
      <c r="B216" s="183"/>
      <c r="C216" s="4"/>
    </row>
    <row r="217" spans="1:3" s="6" customFormat="1" x14ac:dyDescent="0.2">
      <c r="A217" s="7"/>
      <c r="B217" s="183"/>
      <c r="C217" s="4"/>
    </row>
    <row r="218" spans="1:3" s="6" customFormat="1" x14ac:dyDescent="0.2">
      <c r="A218" s="7"/>
      <c r="B218" s="183"/>
      <c r="C218" s="4"/>
    </row>
    <row r="219" spans="1:3" s="6" customFormat="1" x14ac:dyDescent="0.2">
      <c r="A219" s="7"/>
      <c r="B219" s="183"/>
      <c r="C219" s="4"/>
    </row>
    <row r="220" spans="1:3" s="6" customFormat="1" x14ac:dyDescent="0.2">
      <c r="A220" s="7"/>
      <c r="B220" s="183"/>
      <c r="C220" s="4"/>
    </row>
    <row r="221" spans="1:3" s="6" customFormat="1" x14ac:dyDescent="0.2">
      <c r="A221" s="7"/>
      <c r="B221" s="183"/>
      <c r="C221" s="4"/>
    </row>
    <row r="222" spans="1:3" s="6" customFormat="1" x14ac:dyDescent="0.2">
      <c r="A222" s="7"/>
      <c r="B222" s="183"/>
      <c r="C222" s="4"/>
    </row>
    <row r="223" spans="1:3" s="6" customFormat="1" x14ac:dyDescent="0.2">
      <c r="A223" s="7"/>
      <c r="B223" s="183"/>
      <c r="C223" s="4"/>
    </row>
    <row r="224" spans="1:3" s="6" customFormat="1" x14ac:dyDescent="0.2">
      <c r="A224" s="7"/>
      <c r="B224" s="183"/>
      <c r="C224" s="4"/>
    </row>
    <row r="225" spans="1:3" s="6" customFormat="1" x14ac:dyDescent="0.2">
      <c r="A225" s="7"/>
      <c r="B225" s="183"/>
      <c r="C225" s="4"/>
    </row>
    <row r="226" spans="1:3" s="6" customFormat="1" x14ac:dyDescent="0.2">
      <c r="A226" s="7"/>
      <c r="B226" s="183"/>
      <c r="C226" s="4"/>
    </row>
    <row r="227" spans="1:3" s="6" customFormat="1" x14ac:dyDescent="0.2">
      <c r="A227" s="7"/>
      <c r="B227" s="183"/>
      <c r="C227" s="4"/>
    </row>
    <row r="228" spans="1:3" s="6" customFormat="1" x14ac:dyDescent="0.2">
      <c r="A228" s="7"/>
      <c r="B228" s="183"/>
      <c r="C228" s="4"/>
    </row>
    <row r="229" spans="1:3" s="6" customFormat="1" x14ac:dyDescent="0.2">
      <c r="A229" s="7"/>
      <c r="B229" s="183"/>
      <c r="C229" s="4"/>
    </row>
    <row r="230" spans="1:3" s="6" customFormat="1" x14ac:dyDescent="0.2">
      <c r="A230" s="7"/>
      <c r="B230" s="183"/>
      <c r="C230" s="4"/>
    </row>
    <row r="231" spans="1:3" s="6" customFormat="1" x14ac:dyDescent="0.2">
      <c r="A231" s="7"/>
      <c r="B231" s="183"/>
      <c r="C231" s="4"/>
    </row>
    <row r="232" spans="1:3" s="6" customFormat="1" x14ac:dyDescent="0.2">
      <c r="A232" s="7"/>
      <c r="B232" s="183"/>
      <c r="C232" s="4"/>
    </row>
    <row r="233" spans="1:3" s="6" customFormat="1" x14ac:dyDescent="0.2">
      <c r="A233" s="7"/>
      <c r="B233" s="183"/>
      <c r="C233" s="4"/>
    </row>
    <row r="234" spans="1:3" s="6" customFormat="1" x14ac:dyDescent="0.2">
      <c r="A234" s="7"/>
      <c r="B234" s="183"/>
      <c r="C234" s="4"/>
    </row>
    <row r="235" spans="1:3" s="6" customFormat="1" x14ac:dyDescent="0.2">
      <c r="A235" s="7"/>
      <c r="B235" s="183"/>
      <c r="C235" s="4"/>
    </row>
    <row r="236" spans="1:3" s="6" customFormat="1" x14ac:dyDescent="0.2">
      <c r="A236" s="7"/>
      <c r="B236" s="183"/>
      <c r="C236" s="4"/>
    </row>
    <row r="237" spans="1:3" s="6" customFormat="1" x14ac:dyDescent="0.2">
      <c r="A237" s="7"/>
      <c r="B237" s="183"/>
      <c r="C237" s="4"/>
    </row>
    <row r="238" spans="1:3" s="6" customFormat="1" x14ac:dyDescent="0.2">
      <c r="A238" s="7"/>
      <c r="B238" s="183"/>
      <c r="C238" s="4"/>
    </row>
    <row r="239" spans="1:3" s="6" customFormat="1" x14ac:dyDescent="0.2">
      <c r="A239" s="7"/>
      <c r="B239" s="183"/>
      <c r="C239" s="4"/>
    </row>
    <row r="240" spans="1:3" s="6" customFormat="1" x14ac:dyDescent="0.2">
      <c r="A240" s="7"/>
      <c r="B240" s="183"/>
      <c r="C240" s="4"/>
    </row>
    <row r="241" spans="1:3" s="6" customFormat="1" x14ac:dyDescent="0.2">
      <c r="A241" s="7"/>
      <c r="B241" s="183"/>
      <c r="C241" s="4"/>
    </row>
    <row r="242" spans="1:3" s="6" customFormat="1" x14ac:dyDescent="0.2">
      <c r="A242" s="7"/>
      <c r="B242" s="183"/>
      <c r="C242" s="4"/>
    </row>
    <row r="243" spans="1:3" s="6" customFormat="1" x14ac:dyDescent="0.2">
      <c r="A243" s="7"/>
      <c r="B243" s="183"/>
      <c r="C243" s="4"/>
    </row>
    <row r="244" spans="1:3" s="6" customFormat="1" x14ac:dyDescent="0.2">
      <c r="A244" s="7"/>
      <c r="B244" s="183"/>
      <c r="C244" s="4"/>
    </row>
    <row r="245" spans="1:3" s="6" customFormat="1" x14ac:dyDescent="0.2">
      <c r="A245" s="7"/>
      <c r="B245" s="183"/>
      <c r="C245" s="4"/>
    </row>
    <row r="246" spans="1:3" s="6" customFormat="1" x14ac:dyDescent="0.2">
      <c r="A246" s="7"/>
      <c r="B246" s="183"/>
      <c r="C246" s="4"/>
    </row>
    <row r="247" spans="1:3" s="6" customFormat="1" x14ac:dyDescent="0.2">
      <c r="A247" s="7"/>
      <c r="B247" s="183"/>
      <c r="C247" s="4"/>
    </row>
    <row r="248" spans="1:3" s="6" customFormat="1" x14ac:dyDescent="0.2">
      <c r="A248" s="7"/>
      <c r="B248" s="183"/>
      <c r="C248" s="4"/>
    </row>
    <row r="249" spans="1:3" s="6" customFormat="1" x14ac:dyDescent="0.2">
      <c r="A249" s="7"/>
      <c r="B249" s="183"/>
      <c r="C249" s="4"/>
    </row>
    <row r="250" spans="1:3" s="6" customFormat="1" x14ac:dyDescent="0.2">
      <c r="A250" s="7"/>
      <c r="B250" s="185"/>
    </row>
    <row r="251" spans="1:3" s="6" customFormat="1" x14ac:dyDescent="0.2">
      <c r="A251" s="7"/>
      <c r="B251" s="185"/>
    </row>
    <row r="252" spans="1:3" s="6" customFormat="1" x14ac:dyDescent="0.2">
      <c r="A252" s="7"/>
      <c r="B252" s="185"/>
    </row>
    <row r="253" spans="1:3" s="6" customFormat="1" x14ac:dyDescent="0.2">
      <c r="A253" s="7"/>
      <c r="B253" s="185"/>
    </row>
    <row r="254" spans="1:3" s="6" customFormat="1" x14ac:dyDescent="0.2">
      <c r="A254" s="7"/>
      <c r="B254" s="185"/>
    </row>
    <row r="255" spans="1:3" s="6" customFormat="1" x14ac:dyDescent="0.2">
      <c r="A255" s="7"/>
      <c r="B255" s="185"/>
    </row>
    <row r="256" spans="1:3" s="6" customFormat="1" x14ac:dyDescent="0.2">
      <c r="A256" s="7"/>
      <c r="B256" s="185"/>
    </row>
    <row r="257" spans="1:2" s="6" customFormat="1" x14ac:dyDescent="0.2">
      <c r="A257" s="7"/>
      <c r="B257" s="185"/>
    </row>
    <row r="258" spans="1:2" s="6" customFormat="1" x14ac:dyDescent="0.2">
      <c r="A258" s="7"/>
      <c r="B258" s="185"/>
    </row>
    <row r="259" spans="1:2" s="6" customFormat="1" x14ac:dyDescent="0.2">
      <c r="A259" s="7"/>
      <c r="B259" s="185"/>
    </row>
    <row r="260" spans="1:2" s="6" customFormat="1" x14ac:dyDescent="0.2">
      <c r="A260" s="7"/>
      <c r="B260" s="185"/>
    </row>
    <row r="261" spans="1:2" s="6" customFormat="1" x14ac:dyDescent="0.2">
      <c r="A261" s="7"/>
      <c r="B261" s="185"/>
    </row>
    <row r="262" spans="1:2" s="6" customFormat="1" x14ac:dyDescent="0.2">
      <c r="A262" s="7"/>
      <c r="B262" s="185"/>
    </row>
    <row r="263" spans="1:2" s="6" customFormat="1" x14ac:dyDescent="0.2">
      <c r="A263" s="7"/>
      <c r="B263" s="185"/>
    </row>
    <row r="264" spans="1:2" s="6" customFormat="1" x14ac:dyDescent="0.2">
      <c r="A264" s="7"/>
      <c r="B264" s="185"/>
    </row>
    <row r="265" spans="1:2" s="6" customFormat="1" x14ac:dyDescent="0.2">
      <c r="A265" s="7"/>
      <c r="B265" s="185"/>
    </row>
    <row r="266" spans="1:2" s="6" customFormat="1" x14ac:dyDescent="0.2">
      <c r="A266" s="7"/>
      <c r="B266" s="185"/>
    </row>
    <row r="267" spans="1:2" s="6" customFormat="1" x14ac:dyDescent="0.2">
      <c r="A267" s="7"/>
      <c r="B267" s="185"/>
    </row>
    <row r="268" spans="1:2" s="6" customFormat="1" x14ac:dyDescent="0.2">
      <c r="A268" s="7"/>
      <c r="B268" s="185"/>
    </row>
    <row r="269" spans="1:2" s="6" customFormat="1" x14ac:dyDescent="0.2">
      <c r="A269" s="7"/>
      <c r="B269" s="185"/>
    </row>
    <row r="270" spans="1:2" s="6" customFormat="1" x14ac:dyDescent="0.2">
      <c r="A270" s="7"/>
      <c r="B270" s="185"/>
    </row>
    <row r="271" spans="1:2" s="6" customFormat="1" x14ac:dyDescent="0.2">
      <c r="A271" s="7"/>
      <c r="B271" s="185"/>
    </row>
    <row r="272" spans="1:2" s="6" customFormat="1" x14ac:dyDescent="0.2">
      <c r="A272" s="7"/>
      <c r="B272" s="185"/>
    </row>
    <row r="273" spans="1:2" s="6" customFormat="1" x14ac:dyDescent="0.2">
      <c r="A273" s="7"/>
      <c r="B273" s="185"/>
    </row>
    <row r="274" spans="1:2" s="6" customFormat="1" x14ac:dyDescent="0.2">
      <c r="A274" s="7"/>
      <c r="B274" s="185"/>
    </row>
    <row r="275" spans="1:2" s="6" customFormat="1" x14ac:dyDescent="0.2">
      <c r="A275" s="7"/>
      <c r="B275" s="185"/>
    </row>
    <row r="276" spans="1:2" s="6" customFormat="1" x14ac:dyDescent="0.2">
      <c r="A276" s="7"/>
      <c r="B276" s="185"/>
    </row>
    <row r="277" spans="1:2" s="6" customFormat="1" x14ac:dyDescent="0.2">
      <c r="A277" s="7"/>
      <c r="B277" s="185"/>
    </row>
    <row r="278" spans="1:2" s="6" customFormat="1" x14ac:dyDescent="0.2">
      <c r="A278" s="7"/>
      <c r="B278" s="185"/>
    </row>
    <row r="279" spans="1:2" s="6" customFormat="1" x14ac:dyDescent="0.2">
      <c r="A279" s="7"/>
      <c r="B279" s="185"/>
    </row>
    <row r="280" spans="1:2" s="6" customFormat="1" x14ac:dyDescent="0.2">
      <c r="A280" s="7"/>
      <c r="B280" s="185"/>
    </row>
    <row r="281" spans="1:2" s="6" customFormat="1" x14ac:dyDescent="0.2">
      <c r="A281" s="7"/>
      <c r="B281" s="185"/>
    </row>
    <row r="282" spans="1:2" s="6" customFormat="1" x14ac:dyDescent="0.2">
      <c r="A282" s="7"/>
      <c r="B282" s="185"/>
    </row>
    <row r="283" spans="1:2" s="6" customFormat="1" x14ac:dyDescent="0.2">
      <c r="A283" s="7"/>
      <c r="B283" s="185"/>
    </row>
    <row r="284" spans="1:2" s="6" customFormat="1" x14ac:dyDescent="0.2">
      <c r="A284" s="7"/>
      <c r="B284" s="185"/>
    </row>
    <row r="285" spans="1:2" s="6" customFormat="1" x14ac:dyDescent="0.2">
      <c r="A285" s="7"/>
      <c r="B285" s="185"/>
    </row>
    <row r="286" spans="1:2" s="6" customFormat="1" x14ac:dyDescent="0.2">
      <c r="A286" s="7"/>
      <c r="B286" s="185"/>
    </row>
    <row r="287" spans="1:2" s="6" customFormat="1" x14ac:dyDescent="0.2">
      <c r="A287" s="7"/>
      <c r="B287" s="185"/>
    </row>
    <row r="288" spans="1:2" s="6" customFormat="1" x14ac:dyDescent="0.2">
      <c r="A288" s="7"/>
      <c r="B288" s="185"/>
    </row>
    <row r="289" spans="1:2" s="6" customFormat="1" x14ac:dyDescent="0.2">
      <c r="A289" s="7"/>
      <c r="B289" s="185"/>
    </row>
    <row r="290" spans="1:2" s="6" customFormat="1" x14ac:dyDescent="0.2">
      <c r="A290" s="7"/>
      <c r="B290" s="185"/>
    </row>
    <row r="291" spans="1:2" s="6" customFormat="1" x14ac:dyDescent="0.2">
      <c r="A291" s="7"/>
      <c r="B291" s="185"/>
    </row>
    <row r="292" spans="1:2" s="6" customFormat="1" x14ac:dyDescent="0.2">
      <c r="A292" s="7"/>
      <c r="B292" s="185"/>
    </row>
    <row r="293" spans="1:2" s="6" customFormat="1" x14ac:dyDescent="0.2">
      <c r="A293" s="7"/>
      <c r="B293" s="185"/>
    </row>
    <row r="294" spans="1:2" s="6" customFormat="1" x14ac:dyDescent="0.2">
      <c r="A294" s="7"/>
      <c r="B294" s="185"/>
    </row>
    <row r="295" spans="1:2" s="6" customFormat="1" x14ac:dyDescent="0.2">
      <c r="A295" s="7"/>
      <c r="B295" s="185"/>
    </row>
    <row r="296" spans="1:2" s="6" customFormat="1" x14ac:dyDescent="0.2">
      <c r="A296" s="7"/>
      <c r="B296" s="185"/>
    </row>
    <row r="297" spans="1:2" s="6" customFormat="1" x14ac:dyDescent="0.2">
      <c r="A297" s="7"/>
      <c r="B297" s="185"/>
    </row>
    <row r="298" spans="1:2" s="6" customFormat="1" x14ac:dyDescent="0.2">
      <c r="A298" s="7"/>
      <c r="B298" s="185"/>
    </row>
    <row r="299" spans="1:2" s="6" customFormat="1" x14ac:dyDescent="0.2">
      <c r="A299" s="7"/>
      <c r="B299" s="185"/>
    </row>
    <row r="300" spans="1:2" s="6" customFormat="1" x14ac:dyDescent="0.2">
      <c r="A300" s="7"/>
      <c r="B300" s="185"/>
    </row>
    <row r="301" spans="1:2" s="6" customFormat="1" x14ac:dyDescent="0.2">
      <c r="A301" s="7"/>
      <c r="B301" s="185"/>
    </row>
    <row r="302" spans="1:2" s="6" customFormat="1" x14ac:dyDescent="0.2">
      <c r="A302" s="7"/>
      <c r="B302" s="185"/>
    </row>
    <row r="303" spans="1:2" s="6" customFormat="1" x14ac:dyDescent="0.2">
      <c r="A303" s="7"/>
      <c r="B303" s="185"/>
    </row>
    <row r="304" spans="1:2" s="6" customFormat="1" x14ac:dyDescent="0.2">
      <c r="A304" s="7"/>
      <c r="B304" s="185"/>
    </row>
    <row r="305" spans="1:2" s="6" customFormat="1" x14ac:dyDescent="0.2">
      <c r="A305" s="7"/>
      <c r="B305" s="185"/>
    </row>
    <row r="306" spans="1:2" s="6" customFormat="1" x14ac:dyDescent="0.2">
      <c r="A306" s="7"/>
      <c r="B306" s="185"/>
    </row>
    <row r="307" spans="1:2" s="6" customFormat="1" x14ac:dyDescent="0.2">
      <c r="A307" s="7"/>
      <c r="B307" s="185"/>
    </row>
    <row r="308" spans="1:2" s="6" customFormat="1" x14ac:dyDescent="0.2">
      <c r="A308" s="7"/>
      <c r="B308" s="185"/>
    </row>
    <row r="309" spans="1:2" s="6" customFormat="1" x14ac:dyDescent="0.2">
      <c r="A309" s="7"/>
      <c r="B309" s="185"/>
    </row>
    <row r="310" spans="1:2" s="6" customFormat="1" x14ac:dyDescent="0.2">
      <c r="A310" s="7"/>
      <c r="B310" s="185"/>
    </row>
    <row r="311" spans="1:2" s="6" customFormat="1" x14ac:dyDescent="0.2">
      <c r="A311" s="7"/>
      <c r="B311" s="185"/>
    </row>
    <row r="312" spans="1:2" s="6" customFormat="1" x14ac:dyDescent="0.2">
      <c r="A312" s="7"/>
      <c r="B312" s="185"/>
    </row>
    <row r="313" spans="1:2" s="6" customFormat="1" x14ac:dyDescent="0.2">
      <c r="A313" s="7"/>
      <c r="B313" s="185"/>
    </row>
    <row r="314" spans="1:2" s="6" customFormat="1" x14ac:dyDescent="0.2">
      <c r="A314" s="7"/>
      <c r="B314" s="185"/>
    </row>
    <row r="315" spans="1:2" s="6" customFormat="1" x14ac:dyDescent="0.2">
      <c r="A315" s="7"/>
      <c r="B315" s="185"/>
    </row>
    <row r="316" spans="1:2" s="6" customFormat="1" x14ac:dyDescent="0.2">
      <c r="A316" s="7"/>
      <c r="B316" s="185"/>
    </row>
    <row r="317" spans="1:2" s="6" customFormat="1" x14ac:dyDescent="0.2">
      <c r="A317" s="7"/>
      <c r="B317" s="185"/>
    </row>
    <row r="318" spans="1:2" s="6" customFormat="1" x14ac:dyDescent="0.2">
      <c r="A318" s="7"/>
      <c r="B318" s="185"/>
    </row>
    <row r="319" spans="1:2" s="6" customFormat="1" x14ac:dyDescent="0.2">
      <c r="A319" s="7"/>
      <c r="B319" s="185"/>
    </row>
    <row r="320" spans="1:2" s="6" customFormat="1" x14ac:dyDescent="0.2">
      <c r="A320" s="7"/>
      <c r="B320" s="185"/>
    </row>
    <row r="321" spans="1:2" s="6" customFormat="1" x14ac:dyDescent="0.2">
      <c r="A321" s="7"/>
      <c r="B321" s="185"/>
    </row>
    <row r="322" spans="1:2" s="6" customFormat="1" x14ac:dyDescent="0.2">
      <c r="A322" s="7"/>
      <c r="B322" s="185"/>
    </row>
    <row r="323" spans="1:2" s="6" customFormat="1" x14ac:dyDescent="0.2">
      <c r="A323" s="7"/>
      <c r="B323" s="185"/>
    </row>
    <row r="324" spans="1:2" s="6" customFormat="1" x14ac:dyDescent="0.2">
      <c r="A324" s="7"/>
      <c r="B324" s="185"/>
    </row>
    <row r="325" spans="1:2" s="6" customFormat="1" x14ac:dyDescent="0.2">
      <c r="A325" s="7"/>
      <c r="B325" s="185"/>
    </row>
    <row r="326" spans="1:2" s="6" customFormat="1" x14ac:dyDescent="0.2">
      <c r="A326" s="7"/>
      <c r="B326" s="185"/>
    </row>
    <row r="327" spans="1:2" s="6" customFormat="1" x14ac:dyDescent="0.2">
      <c r="A327" s="7"/>
      <c r="B327" s="185"/>
    </row>
    <row r="328" spans="1:2" s="6" customFormat="1" x14ac:dyDescent="0.2">
      <c r="A328" s="7"/>
      <c r="B328" s="185"/>
    </row>
    <row r="329" spans="1:2" s="6" customFormat="1" x14ac:dyDescent="0.2">
      <c r="A329" s="7"/>
      <c r="B329" s="185"/>
    </row>
    <row r="330" spans="1:2" s="6" customFormat="1" x14ac:dyDescent="0.2">
      <c r="A330" s="7"/>
      <c r="B330" s="185"/>
    </row>
    <row r="331" spans="1:2" s="6" customFormat="1" x14ac:dyDescent="0.2">
      <c r="A331" s="7"/>
      <c r="B331" s="185"/>
    </row>
    <row r="332" spans="1:2" s="6" customFormat="1" x14ac:dyDescent="0.2">
      <c r="A332" s="7"/>
      <c r="B332" s="185"/>
    </row>
    <row r="333" spans="1:2" s="6" customFormat="1" x14ac:dyDescent="0.2">
      <c r="A333" s="7"/>
      <c r="B333" s="185"/>
    </row>
    <row r="334" spans="1:2" s="6" customFormat="1" x14ac:dyDescent="0.2">
      <c r="A334" s="7"/>
      <c r="B334" s="185"/>
    </row>
    <row r="335" spans="1:2" s="6" customFormat="1" x14ac:dyDescent="0.2">
      <c r="A335" s="7"/>
      <c r="B335" s="185"/>
    </row>
    <row r="336" spans="1:2" s="6" customFormat="1" x14ac:dyDescent="0.2">
      <c r="A336" s="7"/>
      <c r="B336" s="185"/>
    </row>
    <row r="337" spans="1:2" s="6" customFormat="1" x14ac:dyDescent="0.2">
      <c r="A337" s="7"/>
      <c r="B337" s="185"/>
    </row>
    <row r="338" spans="1:2" s="6" customFormat="1" x14ac:dyDescent="0.2">
      <c r="A338" s="7"/>
      <c r="B338" s="185"/>
    </row>
    <row r="339" spans="1:2" s="6" customFormat="1" x14ac:dyDescent="0.2">
      <c r="A339" s="7"/>
      <c r="B339" s="185"/>
    </row>
    <row r="340" spans="1:2" s="6" customFormat="1" x14ac:dyDescent="0.2">
      <c r="A340" s="7"/>
      <c r="B340" s="185"/>
    </row>
    <row r="341" spans="1:2" s="6" customFormat="1" x14ac:dyDescent="0.2">
      <c r="A341" s="7"/>
      <c r="B341" s="185"/>
    </row>
    <row r="342" spans="1:2" s="6" customFormat="1" x14ac:dyDescent="0.2">
      <c r="A342" s="7"/>
      <c r="B342" s="185"/>
    </row>
    <row r="343" spans="1:2" s="6" customFormat="1" x14ac:dyDescent="0.2">
      <c r="A343" s="7"/>
      <c r="B343" s="185"/>
    </row>
    <row r="344" spans="1:2" s="6" customFormat="1" x14ac:dyDescent="0.2">
      <c r="A344" s="7"/>
      <c r="B344" s="185"/>
    </row>
    <row r="345" spans="1:2" s="6" customFormat="1" x14ac:dyDescent="0.2">
      <c r="A345" s="7"/>
      <c r="B345" s="185"/>
    </row>
    <row r="346" spans="1:2" s="6" customFormat="1" x14ac:dyDescent="0.2">
      <c r="A346" s="7"/>
      <c r="B346" s="185"/>
    </row>
    <row r="347" spans="1:2" s="6" customFormat="1" x14ac:dyDescent="0.2">
      <c r="A347" s="7"/>
      <c r="B347" s="185"/>
    </row>
    <row r="348" spans="1:2" s="6" customFormat="1" x14ac:dyDescent="0.2">
      <c r="A348" s="7"/>
      <c r="B348" s="185"/>
    </row>
    <row r="349" spans="1:2" s="6" customFormat="1" x14ac:dyDescent="0.2">
      <c r="A349" s="7"/>
      <c r="B349" s="185"/>
    </row>
    <row r="350" spans="1:2" s="6" customFormat="1" x14ac:dyDescent="0.2">
      <c r="A350" s="7"/>
      <c r="B350" s="185"/>
    </row>
    <row r="351" spans="1:2" s="6" customFormat="1" x14ac:dyDescent="0.2">
      <c r="A351" s="7"/>
      <c r="B351" s="185"/>
    </row>
    <row r="352" spans="1:2" s="6" customFormat="1" x14ac:dyDescent="0.2">
      <c r="A352" s="7"/>
      <c r="B352" s="185"/>
    </row>
    <row r="353" spans="1:3" s="6" customFormat="1" x14ac:dyDescent="0.2">
      <c r="A353" s="7"/>
      <c r="B353" s="185"/>
    </row>
    <row r="354" spans="1:3" s="6" customFormat="1" x14ac:dyDescent="0.2">
      <c r="A354" s="7"/>
      <c r="B354" s="185"/>
    </row>
    <row r="355" spans="1:3" s="6" customFormat="1" x14ac:dyDescent="0.2">
      <c r="A355" s="7"/>
      <c r="B355" s="185"/>
    </row>
    <row r="356" spans="1:3" s="6" customFormat="1" x14ac:dyDescent="0.2">
      <c r="A356" s="7"/>
      <c r="B356" s="185"/>
    </row>
    <row r="357" spans="1:3" s="6" customFormat="1" x14ac:dyDescent="0.2">
      <c r="A357" s="7"/>
      <c r="B357" s="185"/>
    </row>
    <row r="358" spans="1:3" s="6" customFormat="1" x14ac:dyDescent="0.2">
      <c r="A358" s="7"/>
      <c r="B358" s="185"/>
    </row>
    <row r="359" spans="1:3" s="6" customFormat="1" x14ac:dyDescent="0.2">
      <c r="A359" s="7"/>
      <c r="B359" s="185"/>
    </row>
    <row r="360" spans="1:3" s="6" customFormat="1" x14ac:dyDescent="0.2">
      <c r="A360" s="7"/>
      <c r="B360" s="185"/>
    </row>
    <row r="361" spans="1:3" s="6" customFormat="1" x14ac:dyDescent="0.2">
      <c r="A361" s="7"/>
      <c r="B361" s="185"/>
    </row>
    <row r="362" spans="1:3" s="8" customFormat="1" x14ac:dyDescent="0.2">
      <c r="A362" s="7"/>
      <c r="B362" s="185"/>
      <c r="C362" s="6"/>
    </row>
    <row r="363" spans="1:3" s="8" customFormat="1" x14ac:dyDescent="0.2">
      <c r="A363" s="7"/>
      <c r="B363" s="185"/>
      <c r="C363" s="6"/>
    </row>
    <row r="364" spans="1:3" s="8" customFormat="1" x14ac:dyDescent="0.2">
      <c r="A364" s="7"/>
      <c r="B364" s="185"/>
      <c r="C364" s="6"/>
    </row>
    <row r="365" spans="1:3" s="8" customFormat="1" x14ac:dyDescent="0.2">
      <c r="A365" s="7"/>
      <c r="B365" s="185"/>
      <c r="C365" s="6"/>
    </row>
    <row r="366" spans="1:3" s="8" customFormat="1" x14ac:dyDescent="0.2">
      <c r="A366" s="7"/>
      <c r="B366" s="185"/>
      <c r="C366" s="6"/>
    </row>
    <row r="367" spans="1:3" s="8" customFormat="1" x14ac:dyDescent="0.2">
      <c r="A367" s="7"/>
      <c r="B367" s="185"/>
      <c r="C367" s="6"/>
    </row>
    <row r="368" spans="1:3" s="8" customFormat="1" x14ac:dyDescent="0.2">
      <c r="A368" s="7"/>
      <c r="B368" s="185"/>
      <c r="C368" s="6"/>
    </row>
    <row r="369" spans="1:3" s="8" customFormat="1" x14ac:dyDescent="0.2">
      <c r="A369" s="7"/>
      <c r="B369" s="185"/>
      <c r="C369" s="6"/>
    </row>
    <row r="370" spans="1:3" s="8" customFormat="1" x14ac:dyDescent="0.2">
      <c r="A370" s="7"/>
      <c r="B370" s="185"/>
      <c r="C370" s="6"/>
    </row>
    <row r="371" spans="1:3" s="8" customFormat="1" x14ac:dyDescent="0.2">
      <c r="A371" s="7"/>
      <c r="B371" s="185"/>
      <c r="C371" s="6"/>
    </row>
    <row r="372" spans="1:3" s="8" customFormat="1" x14ac:dyDescent="0.2">
      <c r="A372" s="7"/>
      <c r="B372" s="185"/>
      <c r="C372" s="6"/>
    </row>
    <row r="373" spans="1:3" s="8" customFormat="1" x14ac:dyDescent="0.2">
      <c r="A373" s="7"/>
      <c r="B373" s="185"/>
      <c r="C373" s="6"/>
    </row>
    <row r="374" spans="1:3" s="8" customFormat="1" x14ac:dyDescent="0.2">
      <c r="A374" s="7"/>
      <c r="B374" s="185"/>
      <c r="C374" s="6"/>
    </row>
  </sheetData>
  <mergeCells count="6">
    <mergeCell ref="B2:O2"/>
    <mergeCell ref="M3:O3"/>
    <mergeCell ref="B3:B4"/>
    <mergeCell ref="D3:G3"/>
    <mergeCell ref="C3:C4"/>
    <mergeCell ref="H3:L3"/>
  </mergeCells>
  <printOptions horizontalCentered="1"/>
  <pageMargins left="0" right="0" top="0" bottom="0" header="0" footer="0"/>
  <pageSetup paperSize="9" scale="3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  <pageSetUpPr fitToPage="1"/>
  </sheetPr>
  <dimension ref="A1:R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2" sqref="B2:O2"/>
    </sheetView>
  </sheetViews>
  <sheetFormatPr defaultColWidth="9.140625" defaultRowHeight="15" x14ac:dyDescent="0.2"/>
  <cols>
    <col min="1" max="1" width="9.140625" style="7" hidden="1" customWidth="1"/>
    <col min="2" max="2" width="34.7109375" style="7" customWidth="1"/>
    <col min="3" max="3" width="18" style="7" customWidth="1"/>
    <col min="4" max="6" width="10.7109375" style="7" customWidth="1"/>
    <col min="7" max="7" width="14.140625" style="7" customWidth="1"/>
    <col min="8" max="8" width="23.42578125" style="7" customWidth="1"/>
    <col min="9" max="9" width="14.28515625" style="7" customWidth="1"/>
    <col min="10" max="10" width="10.7109375" style="8" customWidth="1"/>
    <col min="11" max="11" width="10.7109375" style="7" customWidth="1"/>
    <col min="12" max="12" width="15.42578125" style="7" customWidth="1"/>
    <col min="13" max="14" width="10.7109375" style="7" customWidth="1"/>
    <col min="15" max="15" width="12.42578125" style="7" customWidth="1"/>
    <col min="16" max="16" width="22.7109375" style="7" customWidth="1"/>
    <col min="17" max="17" width="23.7109375" style="7" hidden="1" customWidth="1"/>
    <col min="18" max="18" width="20.7109375" style="7" bestFit="1" customWidth="1"/>
    <col min="19" max="16384" width="9.140625" style="7"/>
  </cols>
  <sheetData>
    <row r="1" spans="1:18" ht="16.5" customHeight="1" x14ac:dyDescent="0.2">
      <c r="B1" s="9" t="s">
        <v>74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4" t="s">
        <v>106</v>
      </c>
      <c r="Q1" s="114"/>
      <c r="R1" s="177">
        <v>44092</v>
      </c>
    </row>
    <row r="2" spans="1:18" ht="1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117</v>
      </c>
      <c r="Q2" s="114"/>
      <c r="R2" s="114"/>
    </row>
    <row r="3" spans="1:18" s="8" customFormat="1" ht="33.75" customHeight="1" x14ac:dyDescent="0.2">
      <c r="B3" s="358" t="s">
        <v>0</v>
      </c>
      <c r="C3" s="365" t="s">
        <v>164</v>
      </c>
      <c r="D3" s="373" t="s">
        <v>144</v>
      </c>
      <c r="E3" s="374"/>
      <c r="F3" s="375"/>
      <c r="G3" s="375"/>
      <c r="H3" s="370" t="s">
        <v>145</v>
      </c>
      <c r="I3" s="376"/>
      <c r="J3" s="377"/>
      <c r="K3" s="377"/>
      <c r="L3" s="378"/>
      <c r="M3" s="379" t="s">
        <v>146</v>
      </c>
      <c r="N3" s="379"/>
      <c r="O3" s="379"/>
      <c r="P3" s="111" t="s">
        <v>129</v>
      </c>
      <c r="Q3" s="114"/>
      <c r="R3" s="118"/>
    </row>
    <row r="4" spans="1:18" s="8" customFormat="1" ht="46.5" customHeight="1" x14ac:dyDescent="0.2">
      <c r="B4" s="359"/>
      <c r="C4" s="366"/>
      <c r="D4" s="191" t="s">
        <v>166</v>
      </c>
      <c r="E4" s="215" t="s">
        <v>165</v>
      </c>
      <c r="F4" s="27" t="s">
        <v>163</v>
      </c>
      <c r="G4" s="293" t="s">
        <v>167</v>
      </c>
      <c r="H4" s="326" t="s">
        <v>168</v>
      </c>
      <c r="I4" s="334" t="s">
        <v>166</v>
      </c>
      <c r="J4" s="352" t="s">
        <v>169</v>
      </c>
      <c r="K4" s="27" t="s">
        <v>163</v>
      </c>
      <c r="L4" s="175" t="s">
        <v>167</v>
      </c>
      <c r="M4" s="154" t="s">
        <v>166</v>
      </c>
      <c r="N4" s="27" t="s">
        <v>163</v>
      </c>
      <c r="O4" s="175" t="s">
        <v>167</v>
      </c>
    </row>
    <row r="5" spans="1:18" s="54" customFormat="1" ht="15.75" x14ac:dyDescent="0.25">
      <c r="A5" s="101">
        <f>IF(OR(D5="",D5=0),"x",D5)</f>
        <v>1090.9375499999999</v>
      </c>
      <c r="B5" s="199" t="s">
        <v>1</v>
      </c>
      <c r="C5" s="272">
        <v>1125.0851488000001</v>
      </c>
      <c r="D5" s="129">
        <f>D6+D25+D36+D45+D53+D68+D75+D89</f>
        <v>1090.9375499999999</v>
      </c>
      <c r="E5" s="235">
        <f>IFERROR(D5/C5*100,0)</f>
        <v>96.964887605491768</v>
      </c>
      <c r="F5" s="234">
        <f>F6+F25+F36+F45+F53+F68+F75+F89</f>
        <v>926.33200000000011</v>
      </c>
      <c r="G5" s="81">
        <f t="shared" ref="G5:G24" si="0">IFERROR(D5-F5,"")</f>
        <v>164.60554999999977</v>
      </c>
      <c r="H5" s="306">
        <v>1094.8801799999999</v>
      </c>
      <c r="I5" s="235">
        <f>I6+I25+I36+I45+I53+I68+I75+I89</f>
        <v>1322.769</v>
      </c>
      <c r="J5" s="306">
        <f t="shared" ref="J5:J36" si="1">IFERROR(I5/H5*100,"")</f>
        <v>120.81404195297426</v>
      </c>
      <c r="K5" s="234">
        <f>SUM(K6,K25,K36,K45,K53,K68,K75,K89)</f>
        <v>1029.0930000000001</v>
      </c>
      <c r="L5" s="81">
        <f t="shared" ref="L5:L36" si="2">IFERROR(I5-K5,"")</f>
        <v>293.67599999999993</v>
      </c>
      <c r="M5" s="93">
        <f t="shared" ref="M5:M24" si="3">IFERROR(IF(D5&gt;0,I5/D5*10,""),"")</f>
        <v>12.12506618733584</v>
      </c>
      <c r="N5" s="52">
        <f t="shared" ref="N5:N24" si="4">IFERROR(IF(F5&gt;0,K5/F5*10,""),"")</f>
        <v>11.109332291230359</v>
      </c>
      <c r="O5" s="137">
        <f>IFERROR(M5-N5,"")</f>
        <v>1.0157338961054805</v>
      </c>
      <c r="Q5" s="54" t="s">
        <v>160</v>
      </c>
    </row>
    <row r="6" spans="1:18" s="13" customFormat="1" ht="15.75" x14ac:dyDescent="0.25">
      <c r="A6" s="101">
        <f t="shared" ref="A6:A69" si="5">IF(OR(D6="",D6=0),"x",D6)</f>
        <v>107.627</v>
      </c>
      <c r="B6" s="203" t="s">
        <v>2</v>
      </c>
      <c r="C6" s="204">
        <v>117.75425</v>
      </c>
      <c r="D6" s="130">
        <f>SUM(D7:D24)</f>
        <v>107.627</v>
      </c>
      <c r="E6" s="236">
        <f t="shared" ref="E6:E69" si="6">IFERROR(D6/C6*100,0)</f>
        <v>91.399673472507359</v>
      </c>
      <c r="F6" s="229">
        <f>SUM(F7:F24)</f>
        <v>131.54899999999998</v>
      </c>
      <c r="G6" s="82">
        <f t="shared" si="0"/>
        <v>-23.921999999999983</v>
      </c>
      <c r="H6" s="307">
        <v>120.16</v>
      </c>
      <c r="I6" s="236">
        <f>SUM(I7:I24)</f>
        <v>156.70899999999997</v>
      </c>
      <c r="J6" s="307">
        <f t="shared" si="1"/>
        <v>130.41694407456723</v>
      </c>
      <c r="K6" s="229">
        <f>SUM(K7:K24)</f>
        <v>130.16900000000001</v>
      </c>
      <c r="L6" s="82">
        <f t="shared" si="2"/>
        <v>26.539999999999964</v>
      </c>
      <c r="M6" s="94">
        <f t="shared" si="3"/>
        <v>14.560379830339969</v>
      </c>
      <c r="N6" s="20">
        <f t="shared" si="4"/>
        <v>9.8950961238777975</v>
      </c>
      <c r="O6" s="146">
        <f>IFERROR(M6-N6,"")</f>
        <v>4.6652837064621711</v>
      </c>
      <c r="P6" s="14"/>
      <c r="Q6" s="54" t="s">
        <v>160</v>
      </c>
    </row>
    <row r="7" spans="1:18" s="1" customFormat="1" ht="15.75" x14ac:dyDescent="0.2">
      <c r="A7" s="101">
        <f t="shared" si="5"/>
        <v>1.865</v>
      </c>
      <c r="B7" s="205" t="s">
        <v>3</v>
      </c>
      <c r="C7" s="206">
        <v>2.1110000000000002</v>
      </c>
      <c r="D7" s="131">
        <v>1.865</v>
      </c>
      <c r="E7" s="230">
        <f t="shared" si="6"/>
        <v>88.346755092373272</v>
      </c>
      <c r="F7" s="131">
        <v>2.577</v>
      </c>
      <c r="G7" s="83">
        <f t="shared" si="0"/>
        <v>-0.71199999999999997</v>
      </c>
      <c r="H7" s="308">
        <v>2.5</v>
      </c>
      <c r="I7" s="230">
        <v>3.4630000000000001</v>
      </c>
      <c r="J7" s="308">
        <f t="shared" si="1"/>
        <v>138.52000000000001</v>
      </c>
      <c r="K7" s="131">
        <v>2.6389999999999998</v>
      </c>
      <c r="L7" s="83">
        <f t="shared" si="2"/>
        <v>0.82400000000000029</v>
      </c>
      <c r="M7" s="95">
        <f t="shared" si="3"/>
        <v>18.568364611260051</v>
      </c>
      <c r="N7" s="75">
        <f t="shared" si="4"/>
        <v>10.240589833139309</v>
      </c>
      <c r="O7" s="147">
        <f t="shared" ref="O7:O70" si="7">IFERROR(M7-N7,"")</f>
        <v>8.3277747781207427</v>
      </c>
      <c r="Q7" s="54" t="s">
        <v>160</v>
      </c>
    </row>
    <row r="8" spans="1:18" s="1" customFormat="1" ht="15.75" x14ac:dyDescent="0.2">
      <c r="A8" s="101">
        <f t="shared" si="5"/>
        <v>5.2560000000000002</v>
      </c>
      <c r="B8" s="205" t="s">
        <v>4</v>
      </c>
      <c r="C8" s="206">
        <v>7.7110000000000003</v>
      </c>
      <c r="D8" s="131">
        <v>5.2560000000000002</v>
      </c>
      <c r="E8" s="230">
        <f t="shared" si="6"/>
        <v>68.162365451951757</v>
      </c>
      <c r="F8" s="131">
        <v>3.64</v>
      </c>
      <c r="G8" s="83">
        <f t="shared" si="0"/>
        <v>1.6160000000000001</v>
      </c>
      <c r="H8" s="308">
        <v>6.2</v>
      </c>
      <c r="I8" s="230">
        <v>6.1619999999999999</v>
      </c>
      <c r="J8" s="308">
        <f t="shared" si="1"/>
        <v>99.387096774193537</v>
      </c>
      <c r="K8" s="131">
        <v>3.27</v>
      </c>
      <c r="L8" s="83">
        <f t="shared" si="2"/>
        <v>2.8919999999999999</v>
      </c>
      <c r="M8" s="95">
        <f t="shared" si="3"/>
        <v>11.723744292237441</v>
      </c>
      <c r="N8" s="75">
        <f t="shared" si="4"/>
        <v>8.9835164835164836</v>
      </c>
      <c r="O8" s="147">
        <f t="shared" si="7"/>
        <v>2.7402278087209577</v>
      </c>
      <c r="Q8" s="54" t="s">
        <v>160</v>
      </c>
    </row>
    <row r="9" spans="1:18" s="1" customFormat="1" ht="15" customHeight="1" x14ac:dyDescent="0.2">
      <c r="A9" s="101">
        <f t="shared" si="5"/>
        <v>9.9000000000000005E-2</v>
      </c>
      <c r="B9" s="205" t="s">
        <v>5</v>
      </c>
      <c r="C9" s="206">
        <v>9.9000000000000005E-2</v>
      </c>
      <c r="D9" s="131">
        <v>9.9000000000000005E-2</v>
      </c>
      <c r="E9" s="230">
        <f t="shared" si="6"/>
        <v>100</v>
      </c>
      <c r="F9" s="131">
        <v>0</v>
      </c>
      <c r="G9" s="83">
        <f t="shared" si="0"/>
        <v>9.9000000000000005E-2</v>
      </c>
      <c r="H9" s="308">
        <v>0.2</v>
      </c>
      <c r="I9" s="230">
        <v>0.152</v>
      </c>
      <c r="J9" s="308">
        <f t="shared" si="1"/>
        <v>75.999999999999986</v>
      </c>
      <c r="K9" s="131">
        <v>0</v>
      </c>
      <c r="L9" s="83">
        <f t="shared" si="2"/>
        <v>0.152</v>
      </c>
      <c r="M9" s="95">
        <f t="shared" si="3"/>
        <v>15.353535353535353</v>
      </c>
      <c r="N9" s="74" t="str">
        <f t="shared" si="4"/>
        <v/>
      </c>
      <c r="O9" s="147" t="str">
        <f t="shared" si="7"/>
        <v/>
      </c>
      <c r="Q9" s="54" t="s">
        <v>160</v>
      </c>
    </row>
    <row r="10" spans="1:18" s="1" customFormat="1" ht="15.75" x14ac:dyDescent="0.2">
      <c r="A10" s="101">
        <f t="shared" si="5"/>
        <v>7.1</v>
      </c>
      <c r="B10" s="205" t="s">
        <v>6</v>
      </c>
      <c r="C10" s="206">
        <v>7.69041</v>
      </c>
      <c r="D10" s="131">
        <v>7.1</v>
      </c>
      <c r="E10" s="230">
        <f t="shared" si="6"/>
        <v>92.322776028846306</v>
      </c>
      <c r="F10" s="131">
        <v>14.2</v>
      </c>
      <c r="G10" s="83">
        <f t="shared" si="0"/>
        <v>-7.1</v>
      </c>
      <c r="H10" s="308">
        <v>5.6</v>
      </c>
      <c r="I10" s="230">
        <v>10.4</v>
      </c>
      <c r="J10" s="308">
        <f t="shared" si="1"/>
        <v>185.71428571428575</v>
      </c>
      <c r="K10" s="131">
        <v>10.7</v>
      </c>
      <c r="L10" s="83">
        <f t="shared" si="2"/>
        <v>-0.29999999999999893</v>
      </c>
      <c r="M10" s="95">
        <f t="shared" si="3"/>
        <v>14.647887323943662</v>
      </c>
      <c r="N10" s="74">
        <f t="shared" si="4"/>
        <v>7.535211267605634</v>
      </c>
      <c r="O10" s="147">
        <f t="shared" si="7"/>
        <v>7.112676056338028</v>
      </c>
      <c r="Q10" s="54" t="s">
        <v>160</v>
      </c>
    </row>
    <row r="11" spans="1:18" s="1" customFormat="1" ht="15" customHeight="1" x14ac:dyDescent="0.2">
      <c r="A11" s="101">
        <f t="shared" si="5"/>
        <v>0.22</v>
      </c>
      <c r="B11" s="205" t="s">
        <v>7</v>
      </c>
      <c r="C11" s="206">
        <v>0.22</v>
      </c>
      <c r="D11" s="131">
        <v>0.22</v>
      </c>
      <c r="E11" s="230">
        <f t="shared" si="6"/>
        <v>100</v>
      </c>
      <c r="F11" s="131">
        <v>0.15</v>
      </c>
      <c r="G11" s="83">
        <f t="shared" si="0"/>
        <v>7.0000000000000007E-2</v>
      </c>
      <c r="H11" s="308">
        <v>0.16</v>
      </c>
      <c r="I11" s="230">
        <v>0.252</v>
      </c>
      <c r="J11" s="308">
        <f t="shared" si="1"/>
        <v>157.5</v>
      </c>
      <c r="K11" s="131">
        <v>0.12</v>
      </c>
      <c r="L11" s="83">
        <f t="shared" si="2"/>
        <v>0.13200000000000001</v>
      </c>
      <c r="M11" s="95">
        <f t="shared" si="3"/>
        <v>11.454545454545455</v>
      </c>
      <c r="N11" s="74">
        <f t="shared" si="4"/>
        <v>8</v>
      </c>
      <c r="O11" s="147">
        <f t="shared" si="7"/>
        <v>3.454545454545455</v>
      </c>
      <c r="Q11" s="54" t="s">
        <v>160</v>
      </c>
    </row>
    <row r="12" spans="1:18" s="1" customFormat="1" ht="15.75" x14ac:dyDescent="0.2">
      <c r="A12" s="101">
        <f t="shared" si="5"/>
        <v>0.41</v>
      </c>
      <c r="B12" s="205" t="s">
        <v>8</v>
      </c>
      <c r="C12" s="206">
        <v>0.78515000000000001</v>
      </c>
      <c r="D12" s="131">
        <v>0.41</v>
      </c>
      <c r="E12" s="230">
        <f t="shared" si="6"/>
        <v>52.21932114882506</v>
      </c>
      <c r="F12" s="131">
        <v>0.16700000000000001</v>
      </c>
      <c r="G12" s="83">
        <f t="shared" si="0"/>
        <v>0.24299999999999997</v>
      </c>
      <c r="H12" s="308">
        <v>1</v>
      </c>
      <c r="I12" s="230">
        <v>0.317</v>
      </c>
      <c r="J12" s="308">
        <f t="shared" si="1"/>
        <v>31.7</v>
      </c>
      <c r="K12" s="131">
        <v>0.17</v>
      </c>
      <c r="L12" s="83">
        <f t="shared" si="2"/>
        <v>0.14699999999999999</v>
      </c>
      <c r="M12" s="95">
        <f t="shared" si="3"/>
        <v>7.7317073170731714</v>
      </c>
      <c r="N12" s="74">
        <f t="shared" si="4"/>
        <v>10.179640718562874</v>
      </c>
      <c r="O12" s="147">
        <f t="shared" si="7"/>
        <v>-2.4479334014897027</v>
      </c>
      <c r="Q12" s="54" t="s">
        <v>160</v>
      </c>
    </row>
    <row r="13" spans="1:18" s="1" customFormat="1" ht="15" hidden="1" customHeight="1" x14ac:dyDescent="0.2">
      <c r="A13" s="101" t="str">
        <f t="shared" si="5"/>
        <v>x</v>
      </c>
      <c r="B13" s="205" t="s">
        <v>9</v>
      </c>
      <c r="C13" s="206"/>
      <c r="D13" s="131">
        <v>0</v>
      </c>
      <c r="E13" s="230">
        <f t="shared" si="6"/>
        <v>0</v>
      </c>
      <c r="F13" s="131">
        <v>0</v>
      </c>
      <c r="G13" s="83">
        <f t="shared" si="0"/>
        <v>0</v>
      </c>
      <c r="H13" s="308"/>
      <c r="I13" s="230">
        <v>0</v>
      </c>
      <c r="J13" s="308" t="str">
        <f t="shared" si="1"/>
        <v/>
      </c>
      <c r="K13" s="131">
        <v>0</v>
      </c>
      <c r="L13" s="83">
        <f t="shared" si="2"/>
        <v>0</v>
      </c>
      <c r="M13" s="95" t="str">
        <f t="shared" si="3"/>
        <v/>
      </c>
      <c r="N13" s="152" t="str">
        <f t="shared" si="4"/>
        <v/>
      </c>
      <c r="O13" s="147" t="str">
        <f t="shared" si="7"/>
        <v/>
      </c>
      <c r="Q13" s="54" t="s">
        <v>160</v>
      </c>
    </row>
    <row r="14" spans="1:18" s="1" customFormat="1" ht="15.75" x14ac:dyDescent="0.2">
      <c r="A14" s="101">
        <f t="shared" si="5"/>
        <v>9.89</v>
      </c>
      <c r="B14" s="205" t="s">
        <v>10</v>
      </c>
      <c r="C14" s="206">
        <v>10.610300000000001</v>
      </c>
      <c r="D14" s="131">
        <v>9.89</v>
      </c>
      <c r="E14" s="230">
        <f t="shared" si="6"/>
        <v>93.21131353496132</v>
      </c>
      <c r="F14" s="131">
        <v>12.58</v>
      </c>
      <c r="G14" s="83">
        <f t="shared" si="0"/>
        <v>-2.6899999999999995</v>
      </c>
      <c r="H14" s="308">
        <v>13.2</v>
      </c>
      <c r="I14" s="230">
        <v>15.85</v>
      </c>
      <c r="J14" s="308">
        <f t="shared" si="1"/>
        <v>120.07575757575756</v>
      </c>
      <c r="K14" s="131">
        <v>13.5</v>
      </c>
      <c r="L14" s="83">
        <f t="shared" si="2"/>
        <v>2.3499999999999996</v>
      </c>
      <c r="M14" s="95">
        <f t="shared" si="3"/>
        <v>16.026289180990897</v>
      </c>
      <c r="N14" s="152">
        <f t="shared" si="4"/>
        <v>10.731319554848966</v>
      </c>
      <c r="O14" s="151">
        <f t="shared" si="7"/>
        <v>5.2949696261419312</v>
      </c>
      <c r="Q14" s="54" t="s">
        <v>160</v>
      </c>
    </row>
    <row r="15" spans="1:18" s="1" customFormat="1" ht="15.75" x14ac:dyDescent="0.2">
      <c r="A15" s="101">
        <f t="shared" si="5"/>
        <v>6.069</v>
      </c>
      <c r="B15" s="205" t="s">
        <v>11</v>
      </c>
      <c r="C15" s="206">
        <v>6.923</v>
      </c>
      <c r="D15" s="131">
        <v>6.069</v>
      </c>
      <c r="E15" s="230">
        <f t="shared" si="6"/>
        <v>87.664307381193112</v>
      </c>
      <c r="F15" s="131">
        <v>8.5030000000000001</v>
      </c>
      <c r="G15" s="83">
        <f t="shared" si="0"/>
        <v>-2.4340000000000002</v>
      </c>
      <c r="H15" s="308">
        <v>9</v>
      </c>
      <c r="I15" s="230">
        <v>10.795999999999999</v>
      </c>
      <c r="J15" s="308">
        <f t="shared" si="1"/>
        <v>119.95555555555555</v>
      </c>
      <c r="K15" s="131">
        <v>8.1839999999999993</v>
      </c>
      <c r="L15" s="83">
        <f t="shared" si="2"/>
        <v>2.6120000000000001</v>
      </c>
      <c r="M15" s="95">
        <f t="shared" si="3"/>
        <v>17.788762563849069</v>
      </c>
      <c r="N15" s="152">
        <f t="shared" si="4"/>
        <v>9.6248382923674001</v>
      </c>
      <c r="O15" s="147">
        <f t="shared" si="7"/>
        <v>8.1639242714816689</v>
      </c>
      <c r="Q15" s="54" t="s">
        <v>160</v>
      </c>
    </row>
    <row r="16" spans="1:18" s="1" customFormat="1" ht="15" hidden="1" customHeight="1" x14ac:dyDescent="0.2">
      <c r="A16" s="101" t="str">
        <f t="shared" si="5"/>
        <v>x</v>
      </c>
      <c r="B16" s="205" t="s">
        <v>58</v>
      </c>
      <c r="C16" s="206">
        <v>2.5999999999999999E-2</v>
      </c>
      <c r="D16" s="131">
        <v>0</v>
      </c>
      <c r="E16" s="230">
        <f t="shared" si="6"/>
        <v>0</v>
      </c>
      <c r="F16" s="131">
        <v>0</v>
      </c>
      <c r="G16" s="83">
        <f t="shared" si="0"/>
        <v>0</v>
      </c>
      <c r="H16" s="308"/>
      <c r="I16" s="230">
        <v>0</v>
      </c>
      <c r="J16" s="308" t="str">
        <f t="shared" si="1"/>
        <v/>
      </c>
      <c r="K16" s="131">
        <v>0</v>
      </c>
      <c r="L16" s="83">
        <f t="shared" si="2"/>
        <v>0</v>
      </c>
      <c r="M16" s="95" t="str">
        <f t="shared" si="3"/>
        <v/>
      </c>
      <c r="N16" s="152" t="str">
        <f t="shared" si="4"/>
        <v/>
      </c>
      <c r="O16" s="147" t="str">
        <f t="shared" si="7"/>
        <v/>
      </c>
      <c r="Q16" s="54" t="s">
        <v>160</v>
      </c>
    </row>
    <row r="17" spans="1:17" s="1" customFormat="1" ht="15.75" x14ac:dyDescent="0.2">
      <c r="A17" s="101">
        <f t="shared" si="5"/>
        <v>48.1</v>
      </c>
      <c r="B17" s="205" t="s">
        <v>12</v>
      </c>
      <c r="C17" s="206">
        <v>49.725940000000001</v>
      </c>
      <c r="D17" s="131">
        <v>48.1</v>
      </c>
      <c r="E17" s="230">
        <f t="shared" si="6"/>
        <v>96.730197558859615</v>
      </c>
      <c r="F17" s="131">
        <v>52.591999999999999</v>
      </c>
      <c r="G17" s="83">
        <f t="shared" si="0"/>
        <v>-4.4919999999999973</v>
      </c>
      <c r="H17" s="308">
        <v>48</v>
      </c>
      <c r="I17" s="230">
        <v>66.748999999999995</v>
      </c>
      <c r="J17" s="308">
        <f t="shared" si="1"/>
        <v>139.06041666666667</v>
      </c>
      <c r="K17" s="131">
        <v>56.5</v>
      </c>
      <c r="L17" s="83">
        <f t="shared" si="2"/>
        <v>10.248999999999995</v>
      </c>
      <c r="M17" s="95">
        <f t="shared" si="3"/>
        <v>13.877130977130976</v>
      </c>
      <c r="N17" s="152">
        <f t="shared" si="4"/>
        <v>10.74307879525403</v>
      </c>
      <c r="O17" s="147">
        <f t="shared" si="7"/>
        <v>3.134052181876946</v>
      </c>
      <c r="P17" s="48"/>
      <c r="Q17" s="54" t="s">
        <v>160</v>
      </c>
    </row>
    <row r="18" spans="1:17" s="1" customFormat="1" ht="15.75" x14ac:dyDescent="0.2">
      <c r="A18" s="101">
        <f t="shared" si="5"/>
        <v>2.6819999999999999</v>
      </c>
      <c r="B18" s="205" t="s">
        <v>13</v>
      </c>
      <c r="C18" s="206">
        <v>3.1829999999999998</v>
      </c>
      <c r="D18" s="131">
        <v>2.6819999999999999</v>
      </c>
      <c r="E18" s="230">
        <f t="shared" si="6"/>
        <v>84.260131950989631</v>
      </c>
      <c r="F18" s="131">
        <v>1.931</v>
      </c>
      <c r="G18" s="83">
        <f t="shared" si="0"/>
        <v>0.75099999999999989</v>
      </c>
      <c r="H18" s="308">
        <v>3.6</v>
      </c>
      <c r="I18" s="230">
        <v>4.6180000000000003</v>
      </c>
      <c r="J18" s="308">
        <f t="shared" si="1"/>
        <v>128.27777777777777</v>
      </c>
      <c r="K18" s="131">
        <v>2.1</v>
      </c>
      <c r="L18" s="83">
        <f t="shared" si="2"/>
        <v>2.5180000000000002</v>
      </c>
      <c r="M18" s="95">
        <f t="shared" si="3"/>
        <v>17.218493661446683</v>
      </c>
      <c r="N18" s="74">
        <f t="shared" si="4"/>
        <v>10.875194199896427</v>
      </c>
      <c r="O18" s="147">
        <f t="shared" si="7"/>
        <v>6.3432994615502558</v>
      </c>
      <c r="Q18" s="54" t="s">
        <v>160</v>
      </c>
    </row>
    <row r="19" spans="1:17" s="1" customFormat="1" ht="15.75" x14ac:dyDescent="0.2">
      <c r="A19" s="101">
        <f t="shared" si="5"/>
        <v>7.0259999999999998</v>
      </c>
      <c r="B19" s="205" t="s">
        <v>14</v>
      </c>
      <c r="C19" s="206">
        <v>8.7312999999999992</v>
      </c>
      <c r="D19" s="131">
        <v>7.0259999999999998</v>
      </c>
      <c r="E19" s="230">
        <f t="shared" si="6"/>
        <v>80.469116855451091</v>
      </c>
      <c r="F19" s="131">
        <v>7.8</v>
      </c>
      <c r="G19" s="83">
        <f t="shared" si="0"/>
        <v>-0.77400000000000002</v>
      </c>
      <c r="H19" s="308">
        <v>7.4</v>
      </c>
      <c r="I19" s="230">
        <v>9.2780000000000005</v>
      </c>
      <c r="J19" s="308">
        <f t="shared" si="1"/>
        <v>125.37837837837837</v>
      </c>
      <c r="K19" s="131">
        <v>6</v>
      </c>
      <c r="L19" s="83">
        <f t="shared" si="2"/>
        <v>3.2780000000000005</v>
      </c>
      <c r="M19" s="95">
        <f t="shared" si="3"/>
        <v>13.205237688585257</v>
      </c>
      <c r="N19" s="74">
        <f t="shared" si="4"/>
        <v>7.6923076923076925</v>
      </c>
      <c r="O19" s="147">
        <f t="shared" si="7"/>
        <v>5.5129299962775642</v>
      </c>
      <c r="Q19" s="54" t="s">
        <v>160</v>
      </c>
    </row>
    <row r="20" spans="1:17" s="1" customFormat="1" ht="15.75" x14ac:dyDescent="0.2">
      <c r="A20" s="101">
        <f t="shared" si="5"/>
        <v>7.7439999999999998</v>
      </c>
      <c r="B20" s="205" t="s">
        <v>15</v>
      </c>
      <c r="C20" s="206">
        <v>8.0109999999999992</v>
      </c>
      <c r="D20" s="131">
        <v>7.7439999999999998</v>
      </c>
      <c r="E20" s="230">
        <f t="shared" si="6"/>
        <v>96.667082761203346</v>
      </c>
      <c r="F20" s="131">
        <v>12.209</v>
      </c>
      <c r="G20" s="83">
        <f t="shared" si="0"/>
        <v>-4.4649999999999999</v>
      </c>
      <c r="H20" s="308">
        <v>12.5</v>
      </c>
      <c r="I20" s="230">
        <v>10.875999999999999</v>
      </c>
      <c r="J20" s="308">
        <f t="shared" si="1"/>
        <v>87.007999999999996</v>
      </c>
      <c r="K20" s="131">
        <v>11.686</v>
      </c>
      <c r="L20" s="83">
        <f t="shared" si="2"/>
        <v>-0.8100000000000005</v>
      </c>
      <c r="M20" s="95">
        <f t="shared" si="3"/>
        <v>14.044421487603305</v>
      </c>
      <c r="N20" s="74">
        <f t="shared" si="4"/>
        <v>9.5716274879187484</v>
      </c>
      <c r="O20" s="147">
        <f t="shared" si="7"/>
        <v>4.4727939996845567</v>
      </c>
      <c r="Q20" s="54" t="s">
        <v>160</v>
      </c>
    </row>
    <row r="21" spans="1:17" s="1" customFormat="1" ht="15" customHeight="1" x14ac:dyDescent="0.2">
      <c r="A21" s="101">
        <f t="shared" si="5"/>
        <v>6.6000000000000003E-2</v>
      </c>
      <c r="B21" s="205" t="s">
        <v>16</v>
      </c>
      <c r="C21" s="206">
        <v>6.6000000000000003E-2</v>
      </c>
      <c r="D21" s="131">
        <v>6.6000000000000003E-2</v>
      </c>
      <c r="E21" s="230">
        <f t="shared" si="6"/>
        <v>100</v>
      </c>
      <c r="F21" s="131">
        <v>0</v>
      </c>
      <c r="G21" s="83">
        <f t="shared" si="0"/>
        <v>6.6000000000000003E-2</v>
      </c>
      <c r="H21" s="308"/>
      <c r="I21" s="230">
        <v>9.6000000000000002E-2</v>
      </c>
      <c r="J21" s="308" t="str">
        <f t="shared" si="1"/>
        <v/>
      </c>
      <c r="K21" s="131">
        <v>0</v>
      </c>
      <c r="L21" s="83">
        <f t="shared" si="2"/>
        <v>9.6000000000000002E-2</v>
      </c>
      <c r="M21" s="95">
        <f t="shared" si="3"/>
        <v>14.545454545454547</v>
      </c>
      <c r="N21" s="74" t="str">
        <f t="shared" si="4"/>
        <v/>
      </c>
      <c r="O21" s="147" t="str">
        <f t="shared" si="7"/>
        <v/>
      </c>
      <c r="Q21" s="54" t="s">
        <v>160</v>
      </c>
    </row>
    <row r="22" spans="1:17" s="1" customFormat="1" ht="15.75" x14ac:dyDescent="0.2">
      <c r="A22" s="101">
        <f t="shared" si="5"/>
        <v>11.1</v>
      </c>
      <c r="B22" s="205" t="s">
        <v>17</v>
      </c>
      <c r="C22" s="206">
        <v>11.86115</v>
      </c>
      <c r="D22" s="131">
        <v>11.1</v>
      </c>
      <c r="E22" s="230">
        <f t="shared" si="6"/>
        <v>93.582831344346872</v>
      </c>
      <c r="F22" s="131">
        <v>15.2</v>
      </c>
      <c r="G22" s="83">
        <f t="shared" si="0"/>
        <v>-4.0999999999999996</v>
      </c>
      <c r="H22" s="308">
        <v>10.8</v>
      </c>
      <c r="I22" s="230">
        <v>17.7</v>
      </c>
      <c r="J22" s="308">
        <f t="shared" si="1"/>
        <v>163.88888888888886</v>
      </c>
      <c r="K22" s="131">
        <v>15.3</v>
      </c>
      <c r="L22" s="83">
        <f t="shared" si="2"/>
        <v>2.3999999999999986</v>
      </c>
      <c r="M22" s="95">
        <f t="shared" si="3"/>
        <v>15.945945945945946</v>
      </c>
      <c r="N22" s="74">
        <f t="shared" si="4"/>
        <v>10.065789473684212</v>
      </c>
      <c r="O22" s="147">
        <f t="shared" si="7"/>
        <v>5.8801564722617332</v>
      </c>
      <c r="Q22" s="54" t="s">
        <v>160</v>
      </c>
    </row>
    <row r="23" spans="1:17" s="1" customFormat="1" ht="15" hidden="1" customHeight="1" x14ac:dyDescent="0.2">
      <c r="A23" s="101" t="str">
        <f t="shared" si="5"/>
        <v>x</v>
      </c>
      <c r="B23" s="205" t="s">
        <v>18</v>
      </c>
      <c r="C23" s="206"/>
      <c r="D23" s="131">
        <v>0</v>
      </c>
      <c r="E23" s="230">
        <f t="shared" si="6"/>
        <v>0</v>
      </c>
      <c r="F23" s="131">
        <v>0</v>
      </c>
      <c r="G23" s="83">
        <f t="shared" si="0"/>
        <v>0</v>
      </c>
      <c r="H23" s="308"/>
      <c r="I23" s="230">
        <v>0</v>
      </c>
      <c r="J23" s="308" t="str">
        <f t="shared" si="1"/>
        <v/>
      </c>
      <c r="K23" s="131">
        <v>0</v>
      </c>
      <c r="L23" s="83">
        <f t="shared" si="2"/>
        <v>0</v>
      </c>
      <c r="M23" s="95" t="str">
        <f t="shared" si="3"/>
        <v/>
      </c>
      <c r="N23" s="75" t="str">
        <f t="shared" si="4"/>
        <v/>
      </c>
      <c r="O23" s="147" t="str">
        <f t="shared" si="7"/>
        <v/>
      </c>
      <c r="Q23" s="54" t="s">
        <v>160</v>
      </c>
    </row>
    <row r="24" spans="1:17" s="1" customFormat="1" ht="15" hidden="1" customHeight="1" x14ac:dyDescent="0.2">
      <c r="A24" s="101" t="str">
        <f t="shared" si="5"/>
        <v>x</v>
      </c>
      <c r="B24" s="205" t="s">
        <v>136</v>
      </c>
      <c r="C24" s="206"/>
      <c r="D24" s="131" t="s">
        <v>136</v>
      </c>
      <c r="E24" s="230">
        <f t="shared" si="6"/>
        <v>0</v>
      </c>
      <c r="F24" s="131" t="s">
        <v>136</v>
      </c>
      <c r="G24" s="83" t="str">
        <f t="shared" si="0"/>
        <v/>
      </c>
      <c r="H24" s="308"/>
      <c r="I24" s="230" t="s">
        <v>136</v>
      </c>
      <c r="J24" s="308" t="str">
        <f t="shared" si="1"/>
        <v/>
      </c>
      <c r="K24" s="131" t="s">
        <v>136</v>
      </c>
      <c r="L24" s="83" t="str">
        <f t="shared" si="2"/>
        <v/>
      </c>
      <c r="M24" s="95" t="str">
        <f t="shared" si="3"/>
        <v/>
      </c>
      <c r="N24" s="75" t="str">
        <f t="shared" si="4"/>
        <v/>
      </c>
      <c r="O24" s="147" t="str">
        <f t="shared" si="7"/>
        <v/>
      </c>
      <c r="Q24" s="54" t="s">
        <v>160</v>
      </c>
    </row>
    <row r="25" spans="1:17" s="13" customFormat="1" ht="15.75" x14ac:dyDescent="0.25">
      <c r="A25" s="101">
        <f t="shared" si="5"/>
        <v>2.395</v>
      </c>
      <c r="B25" s="203" t="s">
        <v>19</v>
      </c>
      <c r="C25" s="204">
        <v>2.8029999999999999</v>
      </c>
      <c r="D25" s="130">
        <f>SUM(D26:D35)</f>
        <v>2.395</v>
      </c>
      <c r="E25" s="236">
        <f t="shared" si="6"/>
        <v>85.444166963967177</v>
      </c>
      <c r="F25" s="229">
        <f>SUM(F26:F35)</f>
        <v>3.012</v>
      </c>
      <c r="G25" s="82">
        <f>D25-F25</f>
        <v>-0.61699999999999999</v>
      </c>
      <c r="H25" s="307">
        <v>2</v>
      </c>
      <c r="I25" s="236">
        <f>SUM(I26:I35)</f>
        <v>2.42</v>
      </c>
      <c r="J25" s="351">
        <f t="shared" si="1"/>
        <v>121</v>
      </c>
      <c r="K25" s="229">
        <f>SUM(K26:K35)</f>
        <v>2.661</v>
      </c>
      <c r="L25" s="82">
        <f t="shared" si="2"/>
        <v>-0.2410000000000001</v>
      </c>
      <c r="M25" s="94">
        <f>IF(D25&gt;0,I25/D25*10,"")</f>
        <v>10.10438413361169</v>
      </c>
      <c r="N25" s="21">
        <f>IF(F25&gt;0,K25/F25*10,"")</f>
        <v>8.834661354581673</v>
      </c>
      <c r="O25" s="146">
        <f t="shared" si="7"/>
        <v>1.2697227790300172</v>
      </c>
      <c r="Q25" s="54" t="s">
        <v>160</v>
      </c>
    </row>
    <row r="26" spans="1:17" s="1" customFormat="1" ht="15" hidden="1" customHeight="1" x14ac:dyDescent="0.2">
      <c r="A26" s="101" t="str">
        <f t="shared" si="5"/>
        <v>x</v>
      </c>
      <c r="B26" s="205" t="s">
        <v>137</v>
      </c>
      <c r="C26" s="206"/>
      <c r="D26" s="131">
        <v>0</v>
      </c>
      <c r="E26" s="230">
        <f t="shared" si="6"/>
        <v>0</v>
      </c>
      <c r="F26" s="131">
        <v>0</v>
      </c>
      <c r="G26" s="84">
        <f t="shared" ref="G26:G35" si="8">IFERROR(D26-F26,"")</f>
        <v>0</v>
      </c>
      <c r="H26" s="309"/>
      <c r="I26" s="230">
        <v>0</v>
      </c>
      <c r="J26" s="308" t="str">
        <f t="shared" si="1"/>
        <v/>
      </c>
      <c r="K26" s="131">
        <v>0</v>
      </c>
      <c r="L26" s="84">
        <f t="shared" si="2"/>
        <v>0</v>
      </c>
      <c r="M26" s="95" t="str">
        <f t="shared" ref="M26:M35" si="9">IFERROR(IF(D26&gt;0,I26/D26*10,""),"")</f>
        <v/>
      </c>
      <c r="N26" s="75" t="str">
        <f t="shared" ref="N26:N35" si="10">IFERROR(IF(F26&gt;0,K26/F26*10,""),"")</f>
        <v/>
      </c>
      <c r="O26" s="147" t="str">
        <f t="shared" si="7"/>
        <v/>
      </c>
      <c r="Q26" s="54" t="s">
        <v>160</v>
      </c>
    </row>
    <row r="27" spans="1:17" s="1" customFormat="1" ht="15" hidden="1" customHeight="1" x14ac:dyDescent="0.2">
      <c r="A27" s="101" t="str">
        <f t="shared" si="5"/>
        <v>x</v>
      </c>
      <c r="B27" s="205" t="s">
        <v>20</v>
      </c>
      <c r="C27" s="206"/>
      <c r="D27" s="131">
        <v>0</v>
      </c>
      <c r="E27" s="230">
        <f t="shared" si="6"/>
        <v>0</v>
      </c>
      <c r="F27" s="131">
        <v>0</v>
      </c>
      <c r="G27" s="84">
        <f t="shared" si="8"/>
        <v>0</v>
      </c>
      <c r="H27" s="309"/>
      <c r="I27" s="230">
        <v>0</v>
      </c>
      <c r="J27" s="308" t="str">
        <f t="shared" si="1"/>
        <v/>
      </c>
      <c r="K27" s="131">
        <v>0</v>
      </c>
      <c r="L27" s="84">
        <f t="shared" si="2"/>
        <v>0</v>
      </c>
      <c r="M27" s="95" t="str">
        <f t="shared" si="9"/>
        <v/>
      </c>
      <c r="N27" s="75" t="str">
        <f t="shared" si="10"/>
        <v/>
      </c>
      <c r="O27" s="147" t="str">
        <f t="shared" si="7"/>
        <v/>
      </c>
      <c r="Q27" s="54" t="s">
        <v>161</v>
      </c>
    </row>
    <row r="28" spans="1:17" s="1" customFormat="1" ht="15" hidden="1" customHeight="1" x14ac:dyDescent="0.2">
      <c r="A28" s="101" t="str">
        <f t="shared" si="5"/>
        <v>x</v>
      </c>
      <c r="B28" s="205" t="s">
        <v>21</v>
      </c>
      <c r="C28" s="206"/>
      <c r="D28" s="131">
        <v>0</v>
      </c>
      <c r="E28" s="230">
        <f t="shared" si="6"/>
        <v>0</v>
      </c>
      <c r="F28" s="131">
        <v>0</v>
      </c>
      <c r="G28" s="84">
        <f t="shared" si="8"/>
        <v>0</v>
      </c>
      <c r="H28" s="309"/>
      <c r="I28" s="230">
        <v>0</v>
      </c>
      <c r="J28" s="308" t="str">
        <f t="shared" si="1"/>
        <v/>
      </c>
      <c r="K28" s="131">
        <v>0</v>
      </c>
      <c r="L28" s="84">
        <f t="shared" si="2"/>
        <v>0</v>
      </c>
      <c r="M28" s="95" t="str">
        <f t="shared" si="9"/>
        <v/>
      </c>
      <c r="N28" s="75" t="str">
        <f t="shared" si="10"/>
        <v/>
      </c>
      <c r="O28" s="147" t="str">
        <f t="shared" si="7"/>
        <v/>
      </c>
      <c r="Q28" s="54" t="s">
        <v>161</v>
      </c>
    </row>
    <row r="29" spans="1:17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31" t="s">
        <v>136</v>
      </c>
      <c r="E29" s="230">
        <f t="shared" si="6"/>
        <v>0</v>
      </c>
      <c r="F29" s="131" t="s">
        <v>136</v>
      </c>
      <c r="G29" s="84" t="str">
        <f t="shared" si="8"/>
        <v/>
      </c>
      <c r="H29" s="309"/>
      <c r="I29" s="230" t="s">
        <v>136</v>
      </c>
      <c r="J29" s="308" t="str">
        <f t="shared" si="1"/>
        <v/>
      </c>
      <c r="K29" s="131" t="s">
        <v>136</v>
      </c>
      <c r="L29" s="84" t="str">
        <f t="shared" si="2"/>
        <v/>
      </c>
      <c r="M29" s="95" t="str">
        <f t="shared" si="9"/>
        <v/>
      </c>
      <c r="N29" s="75" t="str">
        <f t="shared" si="10"/>
        <v/>
      </c>
      <c r="O29" s="147" t="str">
        <f t="shared" si="7"/>
        <v/>
      </c>
      <c r="Q29" s="54" t="s">
        <v>160</v>
      </c>
    </row>
    <row r="30" spans="1:17" s="1" customFormat="1" ht="15" hidden="1" customHeight="1" x14ac:dyDescent="0.2">
      <c r="A30" s="101" t="str">
        <f t="shared" si="5"/>
        <v>x</v>
      </c>
      <c r="B30" s="205" t="s">
        <v>22</v>
      </c>
      <c r="C30" s="206">
        <v>3.0000000000000001E-3</v>
      </c>
      <c r="D30" s="131">
        <v>0</v>
      </c>
      <c r="E30" s="230">
        <f t="shared" si="6"/>
        <v>0</v>
      </c>
      <c r="F30" s="131">
        <v>0</v>
      </c>
      <c r="G30" s="83">
        <f t="shared" si="8"/>
        <v>0</v>
      </c>
      <c r="H30" s="308"/>
      <c r="I30" s="230">
        <v>0</v>
      </c>
      <c r="J30" s="308" t="str">
        <f t="shared" si="1"/>
        <v/>
      </c>
      <c r="K30" s="131">
        <v>0</v>
      </c>
      <c r="L30" s="83">
        <f t="shared" si="2"/>
        <v>0</v>
      </c>
      <c r="M30" s="95" t="str">
        <f t="shared" si="9"/>
        <v/>
      </c>
      <c r="N30" s="75" t="str">
        <f t="shared" si="10"/>
        <v/>
      </c>
      <c r="O30" s="147" t="str">
        <f t="shared" si="7"/>
        <v/>
      </c>
      <c r="Q30" s="54" t="s">
        <v>160</v>
      </c>
    </row>
    <row r="31" spans="1:17" s="1" customFormat="1" ht="15.75" x14ac:dyDescent="0.2">
      <c r="A31" s="101">
        <f t="shared" si="5"/>
        <v>2.395</v>
      </c>
      <c r="B31" s="205" t="s">
        <v>83</v>
      </c>
      <c r="C31" s="206">
        <v>2.8</v>
      </c>
      <c r="D31" s="131">
        <v>2.395</v>
      </c>
      <c r="E31" s="230">
        <f t="shared" si="6"/>
        <v>85.535714285714292</v>
      </c>
      <c r="F31" s="131">
        <v>3.012</v>
      </c>
      <c r="G31" s="84">
        <f t="shared" si="8"/>
        <v>-0.61699999999999999</v>
      </c>
      <c r="H31" s="309">
        <v>2</v>
      </c>
      <c r="I31" s="230">
        <v>2.42</v>
      </c>
      <c r="J31" s="308">
        <f t="shared" si="1"/>
        <v>121</v>
      </c>
      <c r="K31" s="131">
        <v>2.661</v>
      </c>
      <c r="L31" s="84">
        <f t="shared" si="2"/>
        <v>-0.2410000000000001</v>
      </c>
      <c r="M31" s="95">
        <f t="shared" si="9"/>
        <v>10.10438413361169</v>
      </c>
      <c r="N31" s="75">
        <f t="shared" si="10"/>
        <v>8.834661354581673</v>
      </c>
      <c r="O31" s="147">
        <f t="shared" si="7"/>
        <v>1.2697227790300172</v>
      </c>
      <c r="Q31" s="54" t="s">
        <v>160</v>
      </c>
    </row>
    <row r="32" spans="1:17" s="1" customFormat="1" ht="15" hidden="1" customHeight="1" x14ac:dyDescent="0.2">
      <c r="A32" s="101" t="str">
        <f t="shared" si="5"/>
        <v>x</v>
      </c>
      <c r="B32" s="205" t="s">
        <v>23</v>
      </c>
      <c r="C32" s="206"/>
      <c r="D32" s="131">
        <v>0</v>
      </c>
      <c r="E32" s="230">
        <f t="shared" si="6"/>
        <v>0</v>
      </c>
      <c r="F32" s="131">
        <v>0</v>
      </c>
      <c r="G32" s="83">
        <f t="shared" si="8"/>
        <v>0</v>
      </c>
      <c r="H32" s="308"/>
      <c r="I32" s="230">
        <v>0</v>
      </c>
      <c r="J32" s="308" t="str">
        <f t="shared" si="1"/>
        <v/>
      </c>
      <c r="K32" s="131">
        <v>0</v>
      </c>
      <c r="L32" s="83">
        <f t="shared" si="2"/>
        <v>0</v>
      </c>
      <c r="M32" s="95" t="str">
        <f t="shared" si="9"/>
        <v/>
      </c>
      <c r="N32" s="75" t="str">
        <f t="shared" si="10"/>
        <v/>
      </c>
      <c r="O32" s="147" t="str">
        <f t="shared" si="7"/>
        <v/>
      </c>
      <c r="Q32" s="54" t="s">
        <v>160</v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/>
      <c r="D33" s="131">
        <v>0</v>
      </c>
      <c r="E33" s="230">
        <f t="shared" si="6"/>
        <v>0</v>
      </c>
      <c r="F33" s="131">
        <v>0</v>
      </c>
      <c r="G33" s="84">
        <f t="shared" si="8"/>
        <v>0</v>
      </c>
      <c r="H33" s="309"/>
      <c r="I33" s="230">
        <v>0</v>
      </c>
      <c r="J33" s="308" t="str">
        <f t="shared" si="1"/>
        <v/>
      </c>
      <c r="K33" s="131">
        <v>0</v>
      </c>
      <c r="L33" s="84">
        <f t="shared" si="2"/>
        <v>0</v>
      </c>
      <c r="M33" s="95" t="str">
        <f t="shared" si="9"/>
        <v/>
      </c>
      <c r="N33" s="75" t="str">
        <f t="shared" si="10"/>
        <v/>
      </c>
      <c r="O33" s="147" t="str">
        <f t="shared" si="7"/>
        <v/>
      </c>
      <c r="Q33" s="54" t="s">
        <v>160</v>
      </c>
    </row>
    <row r="34" spans="1:17" s="1" customFormat="1" ht="15" hidden="1" customHeight="1" x14ac:dyDescent="0.2">
      <c r="A34" s="101" t="str">
        <f t="shared" si="5"/>
        <v>x</v>
      </c>
      <c r="B34" s="205" t="s">
        <v>25</v>
      </c>
      <c r="C34" s="206"/>
      <c r="D34" s="131">
        <v>0</v>
      </c>
      <c r="E34" s="230">
        <f t="shared" si="6"/>
        <v>0</v>
      </c>
      <c r="F34" s="131">
        <v>0</v>
      </c>
      <c r="G34" s="84">
        <f t="shared" si="8"/>
        <v>0</v>
      </c>
      <c r="H34" s="309"/>
      <c r="I34" s="230">
        <v>0</v>
      </c>
      <c r="J34" s="308" t="str">
        <f t="shared" si="1"/>
        <v/>
      </c>
      <c r="K34" s="131">
        <v>0</v>
      </c>
      <c r="L34" s="84">
        <f t="shared" si="2"/>
        <v>0</v>
      </c>
      <c r="M34" s="95" t="str">
        <f t="shared" si="9"/>
        <v/>
      </c>
      <c r="N34" s="75" t="str">
        <f t="shared" si="10"/>
        <v/>
      </c>
      <c r="O34" s="147" t="str">
        <f t="shared" si="7"/>
        <v/>
      </c>
      <c r="Q34" s="54" t="s">
        <v>160</v>
      </c>
    </row>
    <row r="35" spans="1:17" s="1" customFormat="1" ht="15" hidden="1" customHeight="1" x14ac:dyDescent="0.2">
      <c r="A35" s="101" t="str">
        <f t="shared" si="5"/>
        <v>x</v>
      </c>
      <c r="B35" s="205" t="s">
        <v>26</v>
      </c>
      <c r="C35" s="206"/>
      <c r="D35" s="131">
        <v>0</v>
      </c>
      <c r="E35" s="230">
        <f t="shared" si="6"/>
        <v>0</v>
      </c>
      <c r="F35" s="131">
        <v>0</v>
      </c>
      <c r="G35" s="83">
        <f t="shared" si="8"/>
        <v>0</v>
      </c>
      <c r="H35" s="308">
        <v>0</v>
      </c>
      <c r="I35" s="230">
        <v>0</v>
      </c>
      <c r="J35" s="308" t="str">
        <f t="shared" si="1"/>
        <v/>
      </c>
      <c r="K35" s="131">
        <v>0</v>
      </c>
      <c r="L35" s="83">
        <f t="shared" si="2"/>
        <v>0</v>
      </c>
      <c r="M35" s="95" t="str">
        <f t="shared" si="9"/>
        <v/>
      </c>
      <c r="N35" s="75" t="str">
        <f t="shared" si="10"/>
        <v/>
      </c>
      <c r="O35" s="147" t="str">
        <f t="shared" si="7"/>
        <v/>
      </c>
      <c r="Q35" s="54" t="s">
        <v>160</v>
      </c>
    </row>
    <row r="36" spans="1:17" s="13" customFormat="1" ht="15.75" x14ac:dyDescent="0.25">
      <c r="A36" s="101">
        <f t="shared" si="5"/>
        <v>3.157</v>
      </c>
      <c r="B36" s="203" t="s">
        <v>59</v>
      </c>
      <c r="C36" s="204">
        <v>3.306</v>
      </c>
      <c r="D36" s="130">
        <f>SUM(D37:D44)</f>
        <v>3.157</v>
      </c>
      <c r="E36" s="236">
        <f t="shared" si="6"/>
        <v>95.4930429522081</v>
      </c>
      <c r="F36" s="229">
        <f>SUM(F37:F44)</f>
        <v>5.5579999999999998</v>
      </c>
      <c r="G36" s="82">
        <f>D36-F36</f>
        <v>-2.4009999999999998</v>
      </c>
      <c r="H36" s="307">
        <v>8.4250000000000007</v>
      </c>
      <c r="I36" s="236">
        <f>SUM(I37:I44)</f>
        <v>2.58</v>
      </c>
      <c r="J36" s="351">
        <f t="shared" si="1"/>
        <v>30.623145400593472</v>
      </c>
      <c r="K36" s="229">
        <f>SUM(K37:K44)</f>
        <v>3.7960000000000003</v>
      </c>
      <c r="L36" s="82">
        <f t="shared" si="2"/>
        <v>-1.2160000000000002</v>
      </c>
      <c r="M36" s="94">
        <f>IF(D36&gt;0,I36/D36*10,"")</f>
        <v>8.1723154893886605</v>
      </c>
      <c r="N36" s="20">
        <f>IF(F36&gt;0,K36/F36*10,"")</f>
        <v>6.8297948902482917</v>
      </c>
      <c r="O36" s="146">
        <f t="shared" si="7"/>
        <v>1.3425205991403688</v>
      </c>
      <c r="Q36" s="54" t="s">
        <v>160</v>
      </c>
    </row>
    <row r="37" spans="1:17" s="17" customFormat="1" ht="15" hidden="1" customHeight="1" x14ac:dyDescent="0.2">
      <c r="A37" s="101" t="str">
        <f t="shared" si="5"/>
        <v>x</v>
      </c>
      <c r="B37" s="205" t="s">
        <v>84</v>
      </c>
      <c r="C37" s="206"/>
      <c r="D37" s="131">
        <v>0</v>
      </c>
      <c r="E37" s="230">
        <f t="shared" si="6"/>
        <v>0</v>
      </c>
      <c r="F37" s="131">
        <v>0</v>
      </c>
      <c r="G37" s="84">
        <f t="shared" ref="G37:G44" si="11">IFERROR(D37-F37,"")</f>
        <v>0</v>
      </c>
      <c r="H37" s="309"/>
      <c r="I37" s="230">
        <v>0</v>
      </c>
      <c r="J37" s="308" t="str">
        <f t="shared" ref="J37:J68" si="12">IFERROR(I37/H37*100,"")</f>
        <v/>
      </c>
      <c r="K37" s="131">
        <v>0</v>
      </c>
      <c r="L37" s="84">
        <f t="shared" ref="L37:L68" si="13">IFERROR(I37-K37,"")</f>
        <v>0</v>
      </c>
      <c r="M37" s="95" t="str">
        <f t="shared" ref="M37:M44" si="14">IFERROR(IF(D37&gt;0,I37/D37*10,""),"")</f>
        <v/>
      </c>
      <c r="N37" s="75" t="str">
        <f t="shared" ref="N37:N44" si="15">IFERROR(IF(F37&gt;0,K37/F37*10,""),"")</f>
        <v/>
      </c>
      <c r="O37" s="147" t="str">
        <f t="shared" si="7"/>
        <v/>
      </c>
      <c r="Q37" s="54" t="s">
        <v>160</v>
      </c>
    </row>
    <row r="38" spans="1:17" s="1" customFormat="1" ht="15" hidden="1" customHeight="1" x14ac:dyDescent="0.2">
      <c r="A38" s="101" t="str">
        <f t="shared" si="5"/>
        <v>x</v>
      </c>
      <c r="B38" s="205" t="s">
        <v>85</v>
      </c>
      <c r="C38" s="206"/>
      <c r="D38" s="131">
        <v>0</v>
      </c>
      <c r="E38" s="230">
        <f t="shared" si="6"/>
        <v>0</v>
      </c>
      <c r="F38" s="131">
        <v>0</v>
      </c>
      <c r="G38" s="84">
        <f t="shared" si="11"/>
        <v>0</v>
      </c>
      <c r="H38" s="309"/>
      <c r="I38" s="230">
        <v>0</v>
      </c>
      <c r="J38" s="308" t="str">
        <f t="shared" si="12"/>
        <v/>
      </c>
      <c r="K38" s="131">
        <v>0</v>
      </c>
      <c r="L38" s="84">
        <f t="shared" si="13"/>
        <v>0</v>
      </c>
      <c r="M38" s="95" t="str">
        <f t="shared" si="14"/>
        <v/>
      </c>
      <c r="N38" s="75" t="str">
        <f t="shared" si="15"/>
        <v/>
      </c>
      <c r="O38" s="147" t="str">
        <f t="shared" si="7"/>
        <v/>
      </c>
      <c r="Q38" s="54" t="s">
        <v>160</v>
      </c>
    </row>
    <row r="39" spans="1:17" s="3" customFormat="1" ht="15" hidden="1" customHeight="1" x14ac:dyDescent="0.2">
      <c r="A39" s="101" t="str">
        <f t="shared" si="5"/>
        <v>x</v>
      </c>
      <c r="B39" s="207" t="s">
        <v>63</v>
      </c>
      <c r="C39" s="206"/>
      <c r="D39" s="131">
        <v>0</v>
      </c>
      <c r="E39" s="230">
        <f t="shared" si="6"/>
        <v>0</v>
      </c>
      <c r="F39" s="131">
        <v>0</v>
      </c>
      <c r="G39" s="85">
        <f t="shared" si="11"/>
        <v>0</v>
      </c>
      <c r="H39" s="310">
        <v>6.2350000000000003</v>
      </c>
      <c r="I39" s="230">
        <v>0</v>
      </c>
      <c r="J39" s="308">
        <f t="shared" si="12"/>
        <v>0</v>
      </c>
      <c r="K39" s="131">
        <v>0</v>
      </c>
      <c r="L39" s="85">
        <f t="shared" si="13"/>
        <v>0</v>
      </c>
      <c r="M39" s="96" t="str">
        <f t="shared" si="14"/>
        <v/>
      </c>
      <c r="N39" s="75" t="str">
        <f t="shared" si="15"/>
        <v/>
      </c>
      <c r="O39" s="147" t="str">
        <f t="shared" si="7"/>
        <v/>
      </c>
      <c r="Q39" s="54" t="s">
        <v>160</v>
      </c>
    </row>
    <row r="40" spans="1:17" s="1" customFormat="1" ht="15" customHeight="1" x14ac:dyDescent="0.2">
      <c r="A40" s="101">
        <f t="shared" si="5"/>
        <v>0.307</v>
      </c>
      <c r="B40" s="205" t="s">
        <v>27</v>
      </c>
      <c r="C40" s="206">
        <v>0.307</v>
      </c>
      <c r="D40" s="131">
        <v>0.307</v>
      </c>
      <c r="E40" s="230">
        <f t="shared" si="6"/>
        <v>100</v>
      </c>
      <c r="F40" s="131">
        <v>0.13800000000000001</v>
      </c>
      <c r="G40" s="84">
        <f t="shared" si="11"/>
        <v>0.16899999999999998</v>
      </c>
      <c r="H40" s="309">
        <v>0.1</v>
      </c>
      <c r="I40" s="230">
        <v>0.35</v>
      </c>
      <c r="J40" s="308">
        <f t="shared" si="12"/>
        <v>349.99999999999994</v>
      </c>
      <c r="K40" s="131">
        <v>0.17599999999999999</v>
      </c>
      <c r="L40" s="84">
        <f t="shared" si="13"/>
        <v>0.17399999999999999</v>
      </c>
      <c r="M40" s="95">
        <f t="shared" si="14"/>
        <v>11.400651465798044</v>
      </c>
      <c r="N40" s="75">
        <f t="shared" si="15"/>
        <v>12.753623188405797</v>
      </c>
      <c r="O40" s="147">
        <f t="shared" si="7"/>
        <v>-1.3529717226077533</v>
      </c>
      <c r="Q40" s="54" t="s">
        <v>160</v>
      </c>
    </row>
    <row r="41" spans="1:17" s="1" customFormat="1" ht="15" hidden="1" customHeight="1" x14ac:dyDescent="0.2">
      <c r="A41" s="101" t="str">
        <f t="shared" si="5"/>
        <v>x</v>
      </c>
      <c r="B41" s="205" t="s">
        <v>28</v>
      </c>
      <c r="C41" s="206"/>
      <c r="D41" s="131">
        <v>0</v>
      </c>
      <c r="E41" s="230">
        <f t="shared" si="6"/>
        <v>0</v>
      </c>
      <c r="F41" s="131">
        <v>0</v>
      </c>
      <c r="G41" s="83">
        <f t="shared" si="11"/>
        <v>0</v>
      </c>
      <c r="H41" s="308"/>
      <c r="I41" s="230">
        <v>0</v>
      </c>
      <c r="J41" s="308" t="str">
        <f t="shared" si="12"/>
        <v/>
      </c>
      <c r="K41" s="131">
        <v>0</v>
      </c>
      <c r="L41" s="83">
        <f t="shared" si="13"/>
        <v>0</v>
      </c>
      <c r="M41" s="95" t="str">
        <f t="shared" si="14"/>
        <v/>
      </c>
      <c r="N41" s="75" t="str">
        <f t="shared" si="15"/>
        <v/>
      </c>
      <c r="O41" s="147" t="str">
        <f t="shared" si="7"/>
        <v/>
      </c>
      <c r="Q41" s="54" t="s">
        <v>160</v>
      </c>
    </row>
    <row r="42" spans="1:17" s="1" customFormat="1" ht="15.75" x14ac:dyDescent="0.2">
      <c r="A42" s="101">
        <f t="shared" si="5"/>
        <v>2.35</v>
      </c>
      <c r="B42" s="205" t="s">
        <v>29</v>
      </c>
      <c r="C42" s="206">
        <v>2.4039999999999999</v>
      </c>
      <c r="D42" s="131">
        <v>2.35</v>
      </c>
      <c r="E42" s="230">
        <f t="shared" si="6"/>
        <v>97.753743760399331</v>
      </c>
      <c r="F42" s="131">
        <v>3.62</v>
      </c>
      <c r="G42" s="83">
        <f t="shared" si="11"/>
        <v>-1.27</v>
      </c>
      <c r="H42" s="308">
        <v>1.49</v>
      </c>
      <c r="I42" s="230">
        <v>1.83</v>
      </c>
      <c r="J42" s="308">
        <f t="shared" si="12"/>
        <v>122.81879194630874</v>
      </c>
      <c r="K42" s="131">
        <v>2.3199999999999998</v>
      </c>
      <c r="L42" s="83">
        <f t="shared" si="13"/>
        <v>-0.48999999999999977</v>
      </c>
      <c r="M42" s="95">
        <f t="shared" si="14"/>
        <v>7.7872340425531918</v>
      </c>
      <c r="N42" s="75">
        <f t="shared" si="15"/>
        <v>6.4088397790055236</v>
      </c>
      <c r="O42" s="147">
        <f t="shared" si="7"/>
        <v>1.3783942635476683</v>
      </c>
      <c r="Q42" s="54" t="s">
        <v>160</v>
      </c>
    </row>
    <row r="43" spans="1:17" s="1" customFormat="1" ht="15.75" x14ac:dyDescent="0.2">
      <c r="A43" s="101">
        <f t="shared" si="5"/>
        <v>0.5</v>
      </c>
      <c r="B43" s="205" t="s">
        <v>30</v>
      </c>
      <c r="C43" s="206">
        <v>0.59499999999999997</v>
      </c>
      <c r="D43" s="131">
        <v>0.5</v>
      </c>
      <c r="E43" s="230">
        <f t="shared" si="6"/>
        <v>84.033613445378151</v>
      </c>
      <c r="F43" s="131">
        <v>1.8</v>
      </c>
      <c r="G43" s="84">
        <f t="shared" si="11"/>
        <v>-1.3</v>
      </c>
      <c r="H43" s="309">
        <v>0.6</v>
      </c>
      <c r="I43" s="230">
        <v>0.4</v>
      </c>
      <c r="J43" s="308">
        <f t="shared" si="12"/>
        <v>66.666666666666671</v>
      </c>
      <c r="K43" s="131">
        <v>1.3</v>
      </c>
      <c r="L43" s="84">
        <f t="shared" si="13"/>
        <v>-0.9</v>
      </c>
      <c r="M43" s="95">
        <f t="shared" si="14"/>
        <v>8</v>
      </c>
      <c r="N43" s="75">
        <f t="shared" si="15"/>
        <v>7.2222222222222223</v>
      </c>
      <c r="O43" s="147">
        <f t="shared" si="7"/>
        <v>0.77777777777777768</v>
      </c>
      <c r="Q43" s="54" t="s">
        <v>160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/>
      <c r="D44" s="131">
        <v>0</v>
      </c>
      <c r="E44" s="230">
        <f t="shared" si="6"/>
        <v>0</v>
      </c>
      <c r="F44" s="131">
        <v>0</v>
      </c>
      <c r="G44" s="84">
        <f t="shared" si="11"/>
        <v>0</v>
      </c>
      <c r="H44" s="309"/>
      <c r="I44" s="230">
        <v>0</v>
      </c>
      <c r="J44" s="308" t="str">
        <f t="shared" si="12"/>
        <v/>
      </c>
      <c r="K44" s="131">
        <v>0</v>
      </c>
      <c r="L44" s="84">
        <f t="shared" si="13"/>
        <v>0</v>
      </c>
      <c r="M44" s="95" t="str">
        <f t="shared" si="14"/>
        <v/>
      </c>
      <c r="N44" s="75" t="str">
        <f t="shared" si="15"/>
        <v/>
      </c>
      <c r="O44" s="147" t="str">
        <f t="shared" si="7"/>
        <v/>
      </c>
      <c r="Q44" s="54" t="s">
        <v>160</v>
      </c>
    </row>
    <row r="45" spans="1:17" s="13" customFormat="1" ht="15.75" x14ac:dyDescent="0.25">
      <c r="A45" s="101">
        <f t="shared" si="5"/>
        <v>0.78149999999999997</v>
      </c>
      <c r="B45" s="203" t="s">
        <v>62</v>
      </c>
      <c r="C45" s="204">
        <v>0.88149999999999995</v>
      </c>
      <c r="D45" s="130">
        <f>SUM(D46:D52)</f>
        <v>0.78149999999999997</v>
      </c>
      <c r="E45" s="236">
        <f t="shared" si="6"/>
        <v>88.655700510493475</v>
      </c>
      <c r="F45" s="229">
        <f>SUM(F46:F52)</f>
        <v>0.82300000000000006</v>
      </c>
      <c r="G45" s="86">
        <f>D45-F45</f>
        <v>-4.1500000000000092E-2</v>
      </c>
      <c r="H45" s="311">
        <v>2.4499999999999997</v>
      </c>
      <c r="I45" s="236">
        <f>SUM(I46:I52)</f>
        <v>0.93700000000000006</v>
      </c>
      <c r="J45" s="351">
        <f t="shared" si="12"/>
        <v>38.244897959183682</v>
      </c>
      <c r="K45" s="229">
        <f>SUM(K46:K52)</f>
        <v>0.98799999999999999</v>
      </c>
      <c r="L45" s="86">
        <f t="shared" si="13"/>
        <v>-5.0999999999999934E-2</v>
      </c>
      <c r="M45" s="94">
        <f>IF(D45&gt;0,I45/D45*10,"")</f>
        <v>11.989763275751761</v>
      </c>
      <c r="N45" s="21">
        <f>IF(F45&gt;0,K45/F45*10,"")</f>
        <v>12.004860267314701</v>
      </c>
      <c r="O45" s="149">
        <f t="shared" si="7"/>
        <v>-1.5096991562939976E-2</v>
      </c>
      <c r="Q45" s="54" t="s">
        <v>160</v>
      </c>
    </row>
    <row r="46" spans="1:17" s="1" customFormat="1" ht="15" hidden="1" customHeight="1" x14ac:dyDescent="0.2">
      <c r="A46" s="101" t="str">
        <f t="shared" si="5"/>
        <v>x</v>
      </c>
      <c r="B46" s="205" t="s">
        <v>86</v>
      </c>
      <c r="C46" s="206"/>
      <c r="D46" s="131">
        <v>0</v>
      </c>
      <c r="E46" s="230">
        <f t="shared" si="6"/>
        <v>0</v>
      </c>
      <c r="F46" s="131">
        <v>0</v>
      </c>
      <c r="G46" s="84">
        <f t="shared" ref="G46:G52" si="16">IFERROR(D46-F46,"")</f>
        <v>0</v>
      </c>
      <c r="H46" s="309"/>
      <c r="I46" s="230">
        <v>0</v>
      </c>
      <c r="J46" s="308" t="str">
        <f t="shared" si="12"/>
        <v/>
      </c>
      <c r="K46" s="131">
        <v>0</v>
      </c>
      <c r="L46" s="84">
        <f t="shared" si="13"/>
        <v>0</v>
      </c>
      <c r="M46" s="95" t="str">
        <f t="shared" ref="M46:M67" si="17">IFERROR(IF(D46&gt;0,I46/D46*10,""),"")</f>
        <v/>
      </c>
      <c r="N46" s="75" t="str">
        <f t="shared" ref="N46:N52" si="18">IFERROR(IF(F46&gt;0,K46/F46*10,""),"")</f>
        <v/>
      </c>
      <c r="O46" s="147" t="str">
        <f t="shared" si="7"/>
        <v/>
      </c>
      <c r="Q46" s="54" t="s">
        <v>160</v>
      </c>
    </row>
    <row r="47" spans="1:17" s="1" customFormat="1" ht="15" hidden="1" customHeight="1" x14ac:dyDescent="0.2">
      <c r="A47" s="101" t="str">
        <f t="shared" si="5"/>
        <v>x</v>
      </c>
      <c r="B47" s="205" t="s">
        <v>87</v>
      </c>
      <c r="C47" s="206"/>
      <c r="D47" s="131">
        <v>0</v>
      </c>
      <c r="E47" s="230">
        <f t="shared" si="6"/>
        <v>0</v>
      </c>
      <c r="F47" s="131">
        <v>0</v>
      </c>
      <c r="G47" s="84">
        <f t="shared" si="16"/>
        <v>0</v>
      </c>
      <c r="H47" s="312"/>
      <c r="I47" s="230">
        <v>0</v>
      </c>
      <c r="J47" s="308" t="str">
        <f t="shared" si="12"/>
        <v/>
      </c>
      <c r="K47" s="131">
        <v>0</v>
      </c>
      <c r="L47" s="84">
        <f t="shared" si="13"/>
        <v>0</v>
      </c>
      <c r="M47" s="95" t="str">
        <f t="shared" si="17"/>
        <v/>
      </c>
      <c r="N47" s="75" t="str">
        <f t="shared" si="18"/>
        <v/>
      </c>
      <c r="O47" s="147" t="str">
        <f t="shared" si="7"/>
        <v/>
      </c>
      <c r="Q47" s="54" t="s">
        <v>160</v>
      </c>
    </row>
    <row r="48" spans="1:17" s="1" customFormat="1" ht="15" hidden="1" customHeight="1" x14ac:dyDescent="0.2">
      <c r="A48" s="101" t="str">
        <f t="shared" si="5"/>
        <v>x</v>
      </c>
      <c r="B48" s="205" t="s">
        <v>88</v>
      </c>
      <c r="C48" s="206">
        <v>0.05</v>
      </c>
      <c r="D48" s="131">
        <v>0</v>
      </c>
      <c r="E48" s="230">
        <f t="shared" si="6"/>
        <v>0</v>
      </c>
      <c r="F48" s="131">
        <v>0.05</v>
      </c>
      <c r="G48" s="84">
        <f t="shared" si="16"/>
        <v>-0.05</v>
      </c>
      <c r="H48" s="327">
        <v>0.05</v>
      </c>
      <c r="I48" s="230">
        <v>0</v>
      </c>
      <c r="J48" s="308">
        <f t="shared" si="12"/>
        <v>0</v>
      </c>
      <c r="K48" s="131">
        <v>7.8E-2</v>
      </c>
      <c r="L48" s="84">
        <f t="shared" si="13"/>
        <v>-7.8E-2</v>
      </c>
      <c r="M48" s="95" t="str">
        <f t="shared" si="17"/>
        <v/>
      </c>
      <c r="N48" s="75">
        <f t="shared" si="18"/>
        <v>15.599999999999998</v>
      </c>
      <c r="O48" s="147" t="str">
        <f t="shared" si="7"/>
        <v/>
      </c>
      <c r="Q48" s="54" t="s">
        <v>160</v>
      </c>
    </row>
    <row r="49" spans="1:17" s="1" customFormat="1" ht="15.75" hidden="1" x14ac:dyDescent="0.2">
      <c r="A49" s="101" t="str">
        <f t="shared" si="5"/>
        <v>x</v>
      </c>
      <c r="B49" s="205" t="s">
        <v>89</v>
      </c>
      <c r="C49" s="206">
        <v>0.03</v>
      </c>
      <c r="D49" s="131">
        <v>0</v>
      </c>
      <c r="E49" s="230">
        <f t="shared" si="6"/>
        <v>0</v>
      </c>
      <c r="F49" s="131">
        <v>0</v>
      </c>
      <c r="G49" s="84">
        <f t="shared" si="16"/>
        <v>0</v>
      </c>
      <c r="H49" s="327"/>
      <c r="I49" s="230">
        <v>0</v>
      </c>
      <c r="J49" s="308" t="str">
        <f t="shared" si="12"/>
        <v/>
      </c>
      <c r="K49" s="131">
        <v>0</v>
      </c>
      <c r="L49" s="87">
        <f t="shared" si="13"/>
        <v>0</v>
      </c>
      <c r="M49" s="95" t="str">
        <f t="shared" si="17"/>
        <v/>
      </c>
      <c r="N49" s="75" t="str">
        <f t="shared" si="18"/>
        <v/>
      </c>
      <c r="O49" s="147" t="str">
        <f t="shared" si="7"/>
        <v/>
      </c>
      <c r="Q49" s="54" t="s">
        <v>160</v>
      </c>
    </row>
    <row r="50" spans="1:17" s="1" customFormat="1" ht="15" hidden="1" customHeight="1" x14ac:dyDescent="0.2">
      <c r="A50" s="101" t="str">
        <f t="shared" si="5"/>
        <v>x</v>
      </c>
      <c r="B50" s="205" t="s">
        <v>101</v>
      </c>
      <c r="C50" s="206">
        <v>0.02</v>
      </c>
      <c r="D50" s="131">
        <v>0</v>
      </c>
      <c r="E50" s="230">
        <f t="shared" si="6"/>
        <v>0</v>
      </c>
      <c r="F50" s="131">
        <v>0</v>
      </c>
      <c r="G50" s="84">
        <f t="shared" si="16"/>
        <v>0</v>
      </c>
      <c r="H50" s="327"/>
      <c r="I50" s="230">
        <v>0</v>
      </c>
      <c r="J50" s="308" t="str">
        <f t="shared" si="12"/>
        <v/>
      </c>
      <c r="K50" s="131">
        <v>0</v>
      </c>
      <c r="L50" s="87">
        <f t="shared" si="13"/>
        <v>0</v>
      </c>
      <c r="M50" s="95" t="str">
        <f t="shared" si="17"/>
        <v/>
      </c>
      <c r="N50" s="75" t="str">
        <f t="shared" si="18"/>
        <v/>
      </c>
      <c r="O50" s="147" t="str">
        <f t="shared" si="7"/>
        <v/>
      </c>
      <c r="Q50" s="54" t="s">
        <v>160</v>
      </c>
    </row>
    <row r="51" spans="1:17" s="1" customFormat="1" ht="15" hidden="1" customHeight="1" x14ac:dyDescent="0.2">
      <c r="A51" s="101" t="str">
        <f t="shared" si="5"/>
        <v>x</v>
      </c>
      <c r="B51" s="205" t="s">
        <v>90</v>
      </c>
      <c r="C51" s="206"/>
      <c r="D51" s="131">
        <v>0</v>
      </c>
      <c r="E51" s="230">
        <f t="shared" si="6"/>
        <v>0</v>
      </c>
      <c r="F51" s="131">
        <v>0</v>
      </c>
      <c r="G51" s="84">
        <f t="shared" si="16"/>
        <v>0</v>
      </c>
      <c r="H51" s="327"/>
      <c r="I51" s="230">
        <v>0</v>
      </c>
      <c r="J51" s="308" t="str">
        <f t="shared" si="12"/>
        <v/>
      </c>
      <c r="K51" s="131">
        <v>0</v>
      </c>
      <c r="L51" s="87">
        <f t="shared" si="13"/>
        <v>0</v>
      </c>
      <c r="M51" s="95" t="str">
        <f t="shared" si="17"/>
        <v/>
      </c>
      <c r="N51" s="75" t="str">
        <f t="shared" si="18"/>
        <v/>
      </c>
      <c r="O51" s="147" t="str">
        <f t="shared" si="7"/>
        <v/>
      </c>
      <c r="Q51" s="54" t="s">
        <v>160</v>
      </c>
    </row>
    <row r="52" spans="1:17" s="1" customFormat="1" ht="15" customHeight="1" x14ac:dyDescent="0.2">
      <c r="A52" s="101">
        <f t="shared" si="5"/>
        <v>0.78149999999999997</v>
      </c>
      <c r="B52" s="205" t="s">
        <v>102</v>
      </c>
      <c r="C52" s="206">
        <v>0.78149999999999997</v>
      </c>
      <c r="D52" s="131">
        <v>0.78149999999999997</v>
      </c>
      <c r="E52" s="230">
        <f t="shared" si="6"/>
        <v>100</v>
      </c>
      <c r="F52" s="131">
        <v>0.77300000000000002</v>
      </c>
      <c r="G52" s="264">
        <f t="shared" si="16"/>
        <v>8.499999999999952E-3</v>
      </c>
      <c r="H52" s="327">
        <v>2.4</v>
      </c>
      <c r="I52" s="230">
        <v>0.93700000000000006</v>
      </c>
      <c r="J52" s="308">
        <f t="shared" si="12"/>
        <v>39.041666666666671</v>
      </c>
      <c r="K52" s="131">
        <v>0.91</v>
      </c>
      <c r="L52" s="88">
        <f t="shared" si="13"/>
        <v>2.7000000000000024E-2</v>
      </c>
      <c r="M52" s="95">
        <f t="shared" si="17"/>
        <v>11.989763275751761</v>
      </c>
      <c r="N52" s="75">
        <f t="shared" si="18"/>
        <v>11.772315653298834</v>
      </c>
      <c r="O52" s="147">
        <f t="shared" si="7"/>
        <v>0.21744762245292648</v>
      </c>
      <c r="Q52" s="54" t="s">
        <v>160</v>
      </c>
    </row>
    <row r="53" spans="1:17" s="13" customFormat="1" ht="15.75" x14ac:dyDescent="0.25">
      <c r="A53" s="101">
        <f t="shared" si="5"/>
        <v>150.03</v>
      </c>
      <c r="B53" s="208" t="s">
        <v>31</v>
      </c>
      <c r="C53" s="209">
        <v>161.62821</v>
      </c>
      <c r="D53" s="132">
        <f>SUM(D54:D67)</f>
        <v>150.03</v>
      </c>
      <c r="E53" s="237">
        <f t="shared" si="6"/>
        <v>92.824142518190357</v>
      </c>
      <c r="F53" s="229">
        <f>SUM(F54:F67)</f>
        <v>121.529</v>
      </c>
      <c r="G53" s="153">
        <f>D53-F53</f>
        <v>28.501000000000005</v>
      </c>
      <c r="H53" s="328">
        <v>187.74300000000002</v>
      </c>
      <c r="I53" s="237">
        <f>SUM(I54:I67)</f>
        <v>166.34300000000002</v>
      </c>
      <c r="J53" s="351">
        <f t="shared" si="12"/>
        <v>88.601439201461574</v>
      </c>
      <c r="K53" s="229">
        <f>SUM(K54:K67)</f>
        <v>82.978000000000023</v>
      </c>
      <c r="L53" s="162">
        <f t="shared" si="13"/>
        <v>83.364999999999995</v>
      </c>
      <c r="M53" s="94">
        <f t="shared" si="17"/>
        <v>11.087315870159301</v>
      </c>
      <c r="N53" s="21">
        <f>IF(F53&gt;0,K53/F53*10,"")</f>
        <v>6.8278353314846685</v>
      </c>
      <c r="O53" s="146">
        <f t="shared" si="7"/>
        <v>4.2594805386746328</v>
      </c>
      <c r="Q53" s="54" t="s">
        <v>160</v>
      </c>
    </row>
    <row r="54" spans="1:17" s="17" customFormat="1" ht="15.75" x14ac:dyDescent="0.2">
      <c r="A54" s="101">
        <f t="shared" si="5"/>
        <v>72.575000000000003</v>
      </c>
      <c r="B54" s="210" t="s">
        <v>91</v>
      </c>
      <c r="C54" s="206">
        <v>72.575000000000003</v>
      </c>
      <c r="D54" s="131">
        <v>72.575000000000003</v>
      </c>
      <c r="E54" s="230">
        <f t="shared" si="6"/>
        <v>100</v>
      </c>
      <c r="F54" s="131">
        <v>49</v>
      </c>
      <c r="G54" s="265">
        <f>IFERROR(D54-F54,"")</f>
        <v>23.575000000000003</v>
      </c>
      <c r="H54" s="329">
        <v>105</v>
      </c>
      <c r="I54" s="230">
        <v>89.081999999999994</v>
      </c>
      <c r="J54" s="308">
        <f t="shared" si="12"/>
        <v>84.839999999999989</v>
      </c>
      <c r="K54" s="131">
        <v>34.972000000000001</v>
      </c>
      <c r="L54" s="89">
        <f t="shared" si="13"/>
        <v>54.109999999999992</v>
      </c>
      <c r="M54" s="97">
        <f t="shared" si="17"/>
        <v>12.274474681364104</v>
      </c>
      <c r="N54" s="75">
        <f t="shared" ref="N54:N63" si="19">IFERROR(IF(F54&gt;0,K54/F54*10,""),"")</f>
        <v>7.137142857142857</v>
      </c>
      <c r="O54" s="147">
        <f t="shared" si="7"/>
        <v>5.1373318242212473</v>
      </c>
      <c r="Q54" s="54" t="s">
        <v>160</v>
      </c>
    </row>
    <row r="55" spans="1:17" s="1" customFormat="1" ht="15.75" x14ac:dyDescent="0.2">
      <c r="A55" s="101">
        <f t="shared" si="5"/>
        <v>5.5E-2</v>
      </c>
      <c r="B55" s="210" t="s">
        <v>92</v>
      </c>
      <c r="C55" s="206">
        <v>5.5E-2</v>
      </c>
      <c r="D55" s="131">
        <v>5.5E-2</v>
      </c>
      <c r="E55" s="230">
        <f t="shared" si="6"/>
        <v>100</v>
      </c>
      <c r="F55" s="131">
        <v>2.5000000000000001E-2</v>
      </c>
      <c r="G55" s="83">
        <f>IFERROR(D55-F55,"")</f>
        <v>0.03</v>
      </c>
      <c r="H55" s="329">
        <v>0.03</v>
      </c>
      <c r="I55" s="230">
        <v>0.155</v>
      </c>
      <c r="J55" s="308">
        <f t="shared" si="12"/>
        <v>516.66666666666674</v>
      </c>
      <c r="K55" s="131">
        <v>0.02</v>
      </c>
      <c r="L55" s="90">
        <f t="shared" si="13"/>
        <v>0.13500000000000001</v>
      </c>
      <c r="M55" s="97">
        <f t="shared" si="17"/>
        <v>28.181818181818183</v>
      </c>
      <c r="N55" s="75">
        <f t="shared" si="19"/>
        <v>7.9999999999999991</v>
      </c>
      <c r="O55" s="147">
        <f t="shared" si="7"/>
        <v>20.181818181818183</v>
      </c>
      <c r="Q55" s="54" t="s">
        <v>160</v>
      </c>
    </row>
    <row r="56" spans="1:17" s="1" customFormat="1" ht="15.75" x14ac:dyDescent="0.2">
      <c r="A56" s="101">
        <f t="shared" si="5"/>
        <v>0.90400000000000003</v>
      </c>
      <c r="B56" s="210" t="s">
        <v>93</v>
      </c>
      <c r="C56" s="206">
        <v>1.024</v>
      </c>
      <c r="D56" s="131">
        <v>0.90400000000000003</v>
      </c>
      <c r="E56" s="230">
        <f t="shared" si="6"/>
        <v>88.28125</v>
      </c>
      <c r="F56" s="131">
        <v>0.45400000000000001</v>
      </c>
      <c r="G56" s="83">
        <f>IFERROR(D56-F56,"")</f>
        <v>0.45</v>
      </c>
      <c r="H56" s="329">
        <v>11</v>
      </c>
      <c r="I56" s="230">
        <v>1.613</v>
      </c>
      <c r="J56" s="308">
        <f t="shared" si="12"/>
        <v>14.663636363636364</v>
      </c>
      <c r="K56" s="131">
        <v>0.56100000000000005</v>
      </c>
      <c r="L56" s="90">
        <f t="shared" si="13"/>
        <v>1.052</v>
      </c>
      <c r="M56" s="97">
        <f t="shared" si="17"/>
        <v>17.842920353982301</v>
      </c>
      <c r="N56" s="75">
        <f t="shared" si="19"/>
        <v>12.356828193832602</v>
      </c>
      <c r="O56" s="147">
        <f t="shared" si="7"/>
        <v>5.486092160149699</v>
      </c>
      <c r="Q56" s="54" t="s">
        <v>160</v>
      </c>
    </row>
    <row r="57" spans="1:17" s="1" customFormat="1" ht="15.75" x14ac:dyDescent="0.2">
      <c r="A57" s="101">
        <f t="shared" si="5"/>
        <v>14.243</v>
      </c>
      <c r="B57" s="210" t="s">
        <v>94</v>
      </c>
      <c r="C57" s="206">
        <v>15.015309999999999</v>
      </c>
      <c r="D57" s="131">
        <v>14.243</v>
      </c>
      <c r="E57" s="230">
        <f t="shared" si="6"/>
        <v>94.856516448877841</v>
      </c>
      <c r="F57" s="131">
        <v>17.553000000000001</v>
      </c>
      <c r="G57" s="84">
        <f t="shared" ref="G57:G64" si="20">IFERROR(D57-F60,"")</f>
        <v>13.966000000000001</v>
      </c>
      <c r="H57" s="327">
        <v>19.899999999999999</v>
      </c>
      <c r="I57" s="230">
        <v>20.815000000000001</v>
      </c>
      <c r="J57" s="308">
        <f t="shared" si="12"/>
        <v>104.59798994974877</v>
      </c>
      <c r="K57" s="131">
        <v>11.515000000000001</v>
      </c>
      <c r="L57" s="90">
        <f t="shared" si="13"/>
        <v>9.3000000000000007</v>
      </c>
      <c r="M57" s="97">
        <f t="shared" si="17"/>
        <v>14.614196447377658</v>
      </c>
      <c r="N57" s="75">
        <f t="shared" si="19"/>
        <v>6.5601321711388376</v>
      </c>
      <c r="O57" s="147">
        <f t="shared" si="7"/>
        <v>8.0540642762388206</v>
      </c>
      <c r="Q57" s="54" t="s">
        <v>160</v>
      </c>
    </row>
    <row r="58" spans="1:17" s="1" customFormat="1" ht="15" hidden="1" customHeight="1" x14ac:dyDescent="0.2">
      <c r="A58" s="101" t="str">
        <f t="shared" si="5"/>
        <v>x</v>
      </c>
      <c r="B58" s="210" t="s">
        <v>57</v>
      </c>
      <c r="C58" s="206">
        <v>0.27400000000000002</v>
      </c>
      <c r="D58" s="131">
        <v>0</v>
      </c>
      <c r="E58" s="230">
        <f t="shared" si="6"/>
        <v>0</v>
      </c>
      <c r="F58" s="131">
        <v>0</v>
      </c>
      <c r="G58" s="84">
        <f t="shared" si="20"/>
        <v>-0.22600000000000001</v>
      </c>
      <c r="H58" s="327">
        <v>6.5000000000000002E-2</v>
      </c>
      <c r="I58" s="230">
        <v>0</v>
      </c>
      <c r="J58" s="308">
        <f t="shared" si="12"/>
        <v>0</v>
      </c>
      <c r="K58" s="131">
        <v>0</v>
      </c>
      <c r="L58" s="83">
        <f t="shared" si="13"/>
        <v>0</v>
      </c>
      <c r="M58" s="97" t="str">
        <f t="shared" si="17"/>
        <v/>
      </c>
      <c r="N58" s="75" t="str">
        <f t="shared" si="19"/>
        <v/>
      </c>
      <c r="O58" s="147" t="str">
        <f t="shared" si="7"/>
        <v/>
      </c>
      <c r="Q58" s="54" t="s">
        <v>160</v>
      </c>
    </row>
    <row r="59" spans="1:17" s="1" customFormat="1" ht="15.75" x14ac:dyDescent="0.2">
      <c r="A59" s="101">
        <f t="shared" si="5"/>
        <v>0.81200000000000006</v>
      </c>
      <c r="B59" s="210" t="s">
        <v>32</v>
      </c>
      <c r="C59" s="206">
        <v>1.5705</v>
      </c>
      <c r="D59" s="131">
        <v>0.81200000000000006</v>
      </c>
      <c r="E59" s="230">
        <f t="shared" si="6"/>
        <v>51.703279210442531</v>
      </c>
      <c r="F59" s="131">
        <v>0.154</v>
      </c>
      <c r="G59" s="84">
        <f t="shared" si="20"/>
        <v>0.25600000000000001</v>
      </c>
      <c r="H59" s="324">
        <v>0.9</v>
      </c>
      <c r="I59" s="230">
        <v>1.2569999999999999</v>
      </c>
      <c r="J59" s="308">
        <f t="shared" si="12"/>
        <v>139.66666666666666</v>
      </c>
      <c r="K59" s="131">
        <v>0.24</v>
      </c>
      <c r="L59" s="83">
        <f t="shared" si="13"/>
        <v>1.0169999999999999</v>
      </c>
      <c r="M59" s="97">
        <f t="shared" si="17"/>
        <v>15.480295566502459</v>
      </c>
      <c r="N59" s="75">
        <f t="shared" si="19"/>
        <v>15.584415584415583</v>
      </c>
      <c r="O59" s="147">
        <f t="shared" si="7"/>
        <v>-0.10412001791312342</v>
      </c>
      <c r="Q59" s="54" t="s">
        <v>160</v>
      </c>
    </row>
    <row r="60" spans="1:17" s="1" customFormat="1" ht="15" customHeight="1" x14ac:dyDescent="0.2">
      <c r="A60" s="101">
        <f t="shared" si="5"/>
        <v>0.499</v>
      </c>
      <c r="B60" s="210" t="s">
        <v>60</v>
      </c>
      <c r="C60" s="206">
        <v>0.745</v>
      </c>
      <c r="D60" s="131">
        <v>0.499</v>
      </c>
      <c r="E60" s="230">
        <f t="shared" si="6"/>
        <v>66.979865771812086</v>
      </c>
      <c r="F60" s="131">
        <v>0.27700000000000002</v>
      </c>
      <c r="G60" s="84">
        <f t="shared" si="20"/>
        <v>-19.001000000000001</v>
      </c>
      <c r="H60" s="309"/>
      <c r="I60" s="230">
        <v>0.16200000000000001</v>
      </c>
      <c r="J60" s="308" t="str">
        <f t="shared" si="12"/>
        <v/>
      </c>
      <c r="K60" s="131">
        <v>0.316</v>
      </c>
      <c r="L60" s="83">
        <f t="shared" si="13"/>
        <v>-0.154</v>
      </c>
      <c r="M60" s="97">
        <f t="shared" si="17"/>
        <v>3.246492985971944</v>
      </c>
      <c r="N60" s="75">
        <f t="shared" si="19"/>
        <v>11.407942238267148</v>
      </c>
      <c r="O60" s="147">
        <f t="shared" si="7"/>
        <v>-8.1614492522952045</v>
      </c>
      <c r="Q60" s="54" t="s">
        <v>160</v>
      </c>
    </row>
    <row r="61" spans="1:17" s="1" customFormat="1" ht="15.75" x14ac:dyDescent="0.2">
      <c r="A61" s="101">
        <f t="shared" si="5"/>
        <v>0.61299999999999999</v>
      </c>
      <c r="B61" s="210" t="s">
        <v>33</v>
      </c>
      <c r="C61" s="206">
        <v>0.71450000000000002</v>
      </c>
      <c r="D61" s="131">
        <v>0.61299999999999999</v>
      </c>
      <c r="E61" s="230">
        <f t="shared" si="6"/>
        <v>85.794261721483551</v>
      </c>
      <c r="F61" s="131">
        <v>0.22600000000000001</v>
      </c>
      <c r="G61" s="84">
        <f t="shared" si="20"/>
        <v>-5.7870000000000008</v>
      </c>
      <c r="H61" s="309">
        <v>0.3</v>
      </c>
      <c r="I61" s="230">
        <v>0.371</v>
      </c>
      <c r="J61" s="308">
        <f t="shared" si="12"/>
        <v>123.66666666666669</v>
      </c>
      <c r="K61" s="131">
        <v>0.218</v>
      </c>
      <c r="L61" s="83">
        <f t="shared" si="13"/>
        <v>0.153</v>
      </c>
      <c r="M61" s="97">
        <f t="shared" si="17"/>
        <v>6.052202283849919</v>
      </c>
      <c r="N61" s="75">
        <f t="shared" si="19"/>
        <v>9.6460176991150437</v>
      </c>
      <c r="O61" s="147">
        <f t="shared" si="7"/>
        <v>-3.5938154152651247</v>
      </c>
      <c r="Q61" s="54" t="s">
        <v>160</v>
      </c>
    </row>
    <row r="62" spans="1:17" s="1" customFormat="1" ht="15.75" x14ac:dyDescent="0.2">
      <c r="A62" s="101">
        <f t="shared" si="5"/>
        <v>1.0189999999999999</v>
      </c>
      <c r="B62" s="210" t="s">
        <v>95</v>
      </c>
      <c r="C62" s="206">
        <v>1.034</v>
      </c>
      <c r="D62" s="131">
        <v>1.0189999999999999</v>
      </c>
      <c r="E62" s="230">
        <f t="shared" si="6"/>
        <v>98.549323017408113</v>
      </c>
      <c r="F62" s="131">
        <v>0.55600000000000005</v>
      </c>
      <c r="G62" s="84">
        <f t="shared" si="20"/>
        <v>-6.2809999999999997</v>
      </c>
      <c r="H62" s="309">
        <v>0.6</v>
      </c>
      <c r="I62" s="230">
        <v>1.8440000000000001</v>
      </c>
      <c r="J62" s="308">
        <f t="shared" si="12"/>
        <v>307.33333333333337</v>
      </c>
      <c r="K62" s="131">
        <v>0.503</v>
      </c>
      <c r="L62" s="83">
        <f t="shared" si="13"/>
        <v>1.3410000000000002</v>
      </c>
      <c r="M62" s="97">
        <f t="shared" si="17"/>
        <v>18.096172718351326</v>
      </c>
      <c r="N62" s="75">
        <f t="shared" si="19"/>
        <v>9.0467625899280577</v>
      </c>
      <c r="O62" s="147">
        <f t="shared" si="7"/>
        <v>9.0494101284232684</v>
      </c>
      <c r="Q62" s="54" t="s">
        <v>160</v>
      </c>
    </row>
    <row r="63" spans="1:17" s="1" customFormat="1" ht="15.75" x14ac:dyDescent="0.2">
      <c r="A63" s="101">
        <f t="shared" si="5"/>
        <v>28.8</v>
      </c>
      <c r="B63" s="210" t="s">
        <v>34</v>
      </c>
      <c r="C63" s="206">
        <v>34.710999999999999</v>
      </c>
      <c r="D63" s="131">
        <v>28.8</v>
      </c>
      <c r="E63" s="230">
        <f t="shared" si="6"/>
        <v>82.970816167785429</v>
      </c>
      <c r="F63" s="131">
        <v>19.5</v>
      </c>
      <c r="G63" s="84">
        <f t="shared" si="20"/>
        <v>12.61</v>
      </c>
      <c r="H63" s="309">
        <v>24.5</v>
      </c>
      <c r="I63" s="230">
        <v>17.7</v>
      </c>
      <c r="J63" s="308">
        <f t="shared" si="12"/>
        <v>72.244897959183675</v>
      </c>
      <c r="K63" s="131">
        <v>8.6999999999999993</v>
      </c>
      <c r="L63" s="83">
        <f t="shared" si="13"/>
        <v>9</v>
      </c>
      <c r="M63" s="97">
        <f t="shared" si="17"/>
        <v>6.1458333333333321</v>
      </c>
      <c r="N63" s="75">
        <f t="shared" si="19"/>
        <v>4.4615384615384617</v>
      </c>
      <c r="O63" s="147">
        <f t="shared" si="7"/>
        <v>1.6842948717948705</v>
      </c>
      <c r="Q63" s="54" t="s">
        <v>160</v>
      </c>
    </row>
    <row r="64" spans="1:17" s="1" customFormat="1" ht="15.75" x14ac:dyDescent="0.2">
      <c r="A64" s="101">
        <f t="shared" si="5"/>
        <v>5.0999999999999996</v>
      </c>
      <c r="B64" s="210" t="s">
        <v>35</v>
      </c>
      <c r="C64" s="206">
        <v>5.7374000000000001</v>
      </c>
      <c r="D64" s="131">
        <v>5.0999999999999996</v>
      </c>
      <c r="E64" s="230">
        <f t="shared" si="6"/>
        <v>88.890438177571724</v>
      </c>
      <c r="F64" s="131">
        <v>6.4</v>
      </c>
      <c r="G64" s="84">
        <f t="shared" si="20"/>
        <v>1.2059999999999995</v>
      </c>
      <c r="H64" s="309">
        <v>2.8</v>
      </c>
      <c r="I64" s="230">
        <v>6.1</v>
      </c>
      <c r="J64" s="308">
        <f t="shared" si="12"/>
        <v>217.85714285714283</v>
      </c>
      <c r="K64" s="131">
        <v>5.9</v>
      </c>
      <c r="L64" s="84">
        <f t="shared" si="13"/>
        <v>0.19999999999999929</v>
      </c>
      <c r="M64" s="97">
        <f t="shared" si="17"/>
        <v>11.96078431372549</v>
      </c>
      <c r="N64" s="75">
        <f>IFERROR(IF(F67&gt;0,K64/F67*10,""),"")</f>
        <v>15.151515151515152</v>
      </c>
      <c r="O64" s="147">
        <f t="shared" si="7"/>
        <v>-3.1907308377896619</v>
      </c>
      <c r="Q64" s="54" t="s">
        <v>160</v>
      </c>
    </row>
    <row r="65" spans="1:17" s="1" customFormat="1" ht="15.75" x14ac:dyDescent="0.2">
      <c r="A65" s="101">
        <f t="shared" si="5"/>
        <v>7.5</v>
      </c>
      <c r="B65" s="205" t="s">
        <v>36</v>
      </c>
      <c r="C65" s="206">
        <v>10.028</v>
      </c>
      <c r="D65" s="131">
        <v>7.5</v>
      </c>
      <c r="E65" s="230">
        <f t="shared" si="6"/>
        <v>74.790586358197046</v>
      </c>
      <c r="F65" s="131">
        <v>7.3</v>
      </c>
      <c r="G65" s="83">
        <f>IFERROR(D65-F65,"")</f>
        <v>0.20000000000000018</v>
      </c>
      <c r="H65" s="308">
        <v>9</v>
      </c>
      <c r="I65" s="230">
        <v>9.4</v>
      </c>
      <c r="J65" s="308">
        <f t="shared" si="12"/>
        <v>104.44444444444446</v>
      </c>
      <c r="K65" s="131">
        <v>6.1</v>
      </c>
      <c r="L65" s="83">
        <f t="shared" si="13"/>
        <v>3.3000000000000007</v>
      </c>
      <c r="M65" s="95">
        <f t="shared" si="17"/>
        <v>12.533333333333335</v>
      </c>
      <c r="N65" s="75">
        <f>IFERROR(IF(F65&gt;0,K65/F65*10,""),"")</f>
        <v>8.3561643835616444</v>
      </c>
      <c r="O65" s="147">
        <f t="shared" si="7"/>
        <v>4.1771689497716906</v>
      </c>
      <c r="Q65" s="54" t="s">
        <v>160</v>
      </c>
    </row>
    <row r="66" spans="1:17" s="1" customFormat="1" ht="15.75" x14ac:dyDescent="0.2">
      <c r="A66" s="101">
        <f t="shared" si="5"/>
        <v>12.212999999999999</v>
      </c>
      <c r="B66" s="210" t="s">
        <v>37</v>
      </c>
      <c r="C66" s="206">
        <v>12.362500000000001</v>
      </c>
      <c r="D66" s="131">
        <v>12.212999999999999</v>
      </c>
      <c r="E66" s="230">
        <f t="shared" si="6"/>
        <v>98.790697674418595</v>
      </c>
      <c r="F66" s="131">
        <v>16.190000000000001</v>
      </c>
      <c r="G66" s="83">
        <f>IFERROR(D66-F66,"")</f>
        <v>-3.9770000000000021</v>
      </c>
      <c r="H66" s="308">
        <v>9.9</v>
      </c>
      <c r="I66" s="230">
        <v>10.365</v>
      </c>
      <c r="J66" s="308">
        <f t="shared" si="12"/>
        <v>104.69696969696969</v>
      </c>
      <c r="K66" s="131">
        <v>10.119999999999999</v>
      </c>
      <c r="L66" s="83">
        <f t="shared" si="13"/>
        <v>0.24500000000000099</v>
      </c>
      <c r="M66" s="95">
        <f t="shared" si="17"/>
        <v>8.486858265782363</v>
      </c>
      <c r="N66" s="75">
        <f>IFERROR(IF(F66&gt;0,K66/F66*10,""),"")</f>
        <v>6.2507720815318093</v>
      </c>
      <c r="O66" s="147">
        <f t="shared" si="7"/>
        <v>2.2360861842505537</v>
      </c>
      <c r="Q66" s="54" t="s">
        <v>160</v>
      </c>
    </row>
    <row r="67" spans="1:17" s="1" customFormat="1" ht="15.75" x14ac:dyDescent="0.2">
      <c r="A67" s="101">
        <f t="shared" si="5"/>
        <v>5.6970000000000001</v>
      </c>
      <c r="B67" s="210" t="s">
        <v>38</v>
      </c>
      <c r="C67" s="206">
        <v>5.782</v>
      </c>
      <c r="D67" s="131">
        <v>5.6970000000000001</v>
      </c>
      <c r="E67" s="230">
        <f t="shared" si="6"/>
        <v>98.529920442753365</v>
      </c>
      <c r="F67" s="131">
        <v>3.8940000000000001</v>
      </c>
      <c r="G67" s="83">
        <f>IFERROR(D67-F67,"")</f>
        <v>1.8029999999999999</v>
      </c>
      <c r="H67" s="308">
        <v>3.7480000000000002</v>
      </c>
      <c r="I67" s="230">
        <v>7.4790000000000001</v>
      </c>
      <c r="J67" s="308">
        <f t="shared" si="12"/>
        <v>199.54642475987191</v>
      </c>
      <c r="K67" s="131">
        <v>3.8130000000000002</v>
      </c>
      <c r="L67" s="83">
        <f t="shared" si="13"/>
        <v>3.6659999999999999</v>
      </c>
      <c r="M67" s="95">
        <f t="shared" si="17"/>
        <v>13.127962085308056</v>
      </c>
      <c r="N67" s="75">
        <f>IFERROR(IF(F67&gt;0,K67/F67*10,""),"")</f>
        <v>9.7919876733436055</v>
      </c>
      <c r="O67" s="147">
        <f t="shared" si="7"/>
        <v>3.3359744119644503</v>
      </c>
      <c r="Q67" s="54" t="s">
        <v>160</v>
      </c>
    </row>
    <row r="68" spans="1:17" s="13" customFormat="1" ht="15.75" x14ac:dyDescent="0.25">
      <c r="A68" s="101">
        <f t="shared" si="5"/>
        <v>50.411000000000001</v>
      </c>
      <c r="B68" s="211" t="s">
        <v>138</v>
      </c>
      <c r="C68" s="209">
        <v>51.415999999999997</v>
      </c>
      <c r="D68" s="132">
        <f>SUM(D69:D74)</f>
        <v>50.411000000000001</v>
      </c>
      <c r="E68" s="237">
        <f t="shared" si="6"/>
        <v>98.045355531352115</v>
      </c>
      <c r="F68" s="229">
        <f>SUM(F69:F74)</f>
        <v>22.881999999999998</v>
      </c>
      <c r="G68" s="104">
        <f>D68-F68</f>
        <v>27.529000000000003</v>
      </c>
      <c r="H68" s="315">
        <v>42.4</v>
      </c>
      <c r="I68" s="319">
        <f>SUM(I69:I74)</f>
        <v>50.3</v>
      </c>
      <c r="J68" s="351">
        <f t="shared" si="12"/>
        <v>118.63207547169812</v>
      </c>
      <c r="K68" s="229">
        <f>SUM(K69:K74)</f>
        <v>21.310000000000002</v>
      </c>
      <c r="L68" s="104">
        <f t="shared" si="13"/>
        <v>28.989999999999995</v>
      </c>
      <c r="M68" s="102">
        <f>IF(D68&gt;0,I68/D68*10,"")</f>
        <v>9.9779809962111425</v>
      </c>
      <c r="N68" s="21">
        <f>IF(F68&gt;0,K68/F68*10,"")</f>
        <v>9.3129971156367457</v>
      </c>
      <c r="O68" s="31">
        <f t="shared" si="7"/>
        <v>0.66498388057439684</v>
      </c>
      <c r="Q68" s="54" t="s">
        <v>160</v>
      </c>
    </row>
    <row r="69" spans="1:17" s="1" customFormat="1" ht="15.75" x14ac:dyDescent="0.2">
      <c r="A69" s="101">
        <f t="shared" si="5"/>
        <v>21.611000000000001</v>
      </c>
      <c r="B69" s="210" t="s">
        <v>96</v>
      </c>
      <c r="C69" s="206">
        <v>21.611000000000001</v>
      </c>
      <c r="D69" s="131">
        <v>21.611000000000001</v>
      </c>
      <c r="E69" s="230">
        <f t="shared" si="6"/>
        <v>100</v>
      </c>
      <c r="F69" s="131">
        <v>9.2609999999999992</v>
      </c>
      <c r="G69" s="83">
        <f t="shared" ref="G69:G74" si="21">IFERROR(D69-F69,"")</f>
        <v>12.350000000000001</v>
      </c>
      <c r="H69" s="308">
        <v>18.399999999999999</v>
      </c>
      <c r="I69" s="230">
        <v>26.9</v>
      </c>
      <c r="J69" s="308">
        <f t="shared" ref="J69:J100" si="22">IFERROR(I69/H69*100,"")</f>
        <v>146.19565217391303</v>
      </c>
      <c r="K69" s="131">
        <v>10.728</v>
      </c>
      <c r="L69" s="83">
        <f t="shared" ref="L69:L88" si="23">IFERROR(I69-K69,"")</f>
        <v>16.171999999999997</v>
      </c>
      <c r="M69" s="97">
        <f t="shared" ref="M69:M74" si="24">IFERROR(IF(D69&gt;0,I69/D69*10,""),"")</f>
        <v>12.447364767942251</v>
      </c>
      <c r="N69" s="75">
        <f t="shared" ref="N69:N74" si="25">IFERROR(IF(F69&gt;0,K69/F69*10,""),"")</f>
        <v>11.584062196307094</v>
      </c>
      <c r="O69" s="147">
        <f t="shared" si="7"/>
        <v>0.86330257163515611</v>
      </c>
      <c r="Q69" s="54" t="s">
        <v>160</v>
      </c>
    </row>
    <row r="70" spans="1:17" s="1" customFormat="1" ht="15" hidden="1" customHeight="1" x14ac:dyDescent="0.2">
      <c r="A70" s="101" t="str">
        <f t="shared" ref="A70:A101" si="26">IF(OR(D70="",D70=0),"x",D70)</f>
        <v>x</v>
      </c>
      <c r="B70" s="212" t="s">
        <v>39</v>
      </c>
      <c r="C70" s="206">
        <v>0.17599999999999999</v>
      </c>
      <c r="D70" s="131">
        <v>0</v>
      </c>
      <c r="E70" s="230">
        <f t="shared" ref="E70:E101" si="27">IFERROR(D70/C70*100,0)</f>
        <v>0</v>
      </c>
      <c r="F70" s="131">
        <v>0</v>
      </c>
      <c r="G70" s="83">
        <f t="shared" si="21"/>
        <v>0</v>
      </c>
      <c r="H70" s="308">
        <v>0.2</v>
      </c>
      <c r="I70" s="230">
        <v>0</v>
      </c>
      <c r="J70" s="308">
        <f t="shared" si="22"/>
        <v>0</v>
      </c>
      <c r="K70" s="131">
        <v>0</v>
      </c>
      <c r="L70" s="83">
        <f t="shared" si="23"/>
        <v>0</v>
      </c>
      <c r="M70" s="97" t="str">
        <f t="shared" si="24"/>
        <v/>
      </c>
      <c r="N70" s="75" t="str">
        <f t="shared" si="25"/>
        <v/>
      </c>
      <c r="O70" s="147" t="str">
        <f t="shared" si="7"/>
        <v/>
      </c>
      <c r="Q70" s="54" t="s">
        <v>160</v>
      </c>
    </row>
    <row r="71" spans="1:17" s="1" customFormat="1" ht="15" hidden="1" customHeight="1" x14ac:dyDescent="0.2">
      <c r="A71" s="101" t="str">
        <f t="shared" si="26"/>
        <v>x</v>
      </c>
      <c r="B71" s="210" t="s">
        <v>40</v>
      </c>
      <c r="C71" s="206">
        <v>0.02</v>
      </c>
      <c r="D71" s="131">
        <v>0</v>
      </c>
      <c r="E71" s="230">
        <f t="shared" si="27"/>
        <v>0</v>
      </c>
      <c r="F71" s="131">
        <v>0</v>
      </c>
      <c r="G71" s="83">
        <f t="shared" si="21"/>
        <v>0</v>
      </c>
      <c r="H71" s="308"/>
      <c r="I71" s="230">
        <v>0</v>
      </c>
      <c r="J71" s="308" t="str">
        <f t="shared" si="22"/>
        <v/>
      </c>
      <c r="K71" s="131">
        <v>0</v>
      </c>
      <c r="L71" s="83">
        <f t="shared" si="23"/>
        <v>0</v>
      </c>
      <c r="M71" s="97" t="str">
        <f t="shared" si="24"/>
        <v/>
      </c>
      <c r="N71" s="75" t="str">
        <f t="shared" si="25"/>
        <v/>
      </c>
      <c r="O71" s="147" t="str">
        <f t="shared" ref="O71:O101" si="28">IFERROR(M71-N71,"")</f>
        <v/>
      </c>
      <c r="Q71" s="54" t="s">
        <v>160</v>
      </c>
    </row>
    <row r="72" spans="1:17" s="1" customFormat="1" ht="15" hidden="1" customHeight="1" x14ac:dyDescent="0.2">
      <c r="A72" s="101" t="str">
        <f t="shared" si="26"/>
        <v>x</v>
      </c>
      <c r="B72" s="210" t="s">
        <v>136</v>
      </c>
      <c r="C72" s="206">
        <v>0.02</v>
      </c>
      <c r="D72" s="131" t="s">
        <v>136</v>
      </c>
      <c r="E72" s="230">
        <f t="shared" si="27"/>
        <v>0</v>
      </c>
      <c r="F72" s="131" t="s">
        <v>136</v>
      </c>
      <c r="G72" s="83" t="str">
        <f t="shared" si="21"/>
        <v/>
      </c>
      <c r="H72" s="308"/>
      <c r="I72" s="230" t="s">
        <v>136</v>
      </c>
      <c r="J72" s="308" t="str">
        <f t="shared" si="22"/>
        <v/>
      </c>
      <c r="K72" s="131" t="s">
        <v>136</v>
      </c>
      <c r="L72" s="83" t="str">
        <f t="shared" si="23"/>
        <v/>
      </c>
      <c r="M72" s="97" t="str">
        <f t="shared" si="24"/>
        <v/>
      </c>
      <c r="N72" s="75" t="str">
        <f t="shared" si="25"/>
        <v/>
      </c>
      <c r="O72" s="147" t="str">
        <f t="shared" si="28"/>
        <v/>
      </c>
      <c r="Q72" s="54" t="s">
        <v>160</v>
      </c>
    </row>
    <row r="73" spans="1:17" s="1" customFormat="1" ht="15" hidden="1" customHeight="1" x14ac:dyDescent="0.2">
      <c r="A73" s="101" t="str">
        <f t="shared" si="26"/>
        <v>x</v>
      </c>
      <c r="B73" s="210" t="s">
        <v>136</v>
      </c>
      <c r="C73" s="206"/>
      <c r="D73" s="131" t="s">
        <v>136</v>
      </c>
      <c r="E73" s="230">
        <f t="shared" si="27"/>
        <v>0</v>
      </c>
      <c r="F73" s="131" t="s">
        <v>136</v>
      </c>
      <c r="G73" s="83" t="str">
        <f t="shared" si="21"/>
        <v/>
      </c>
      <c r="H73" s="308"/>
      <c r="I73" s="230" t="s">
        <v>136</v>
      </c>
      <c r="J73" s="308" t="str">
        <f t="shared" si="22"/>
        <v/>
      </c>
      <c r="K73" s="131" t="s">
        <v>136</v>
      </c>
      <c r="L73" s="83" t="str">
        <f t="shared" si="23"/>
        <v/>
      </c>
      <c r="M73" s="97" t="str">
        <f t="shared" si="24"/>
        <v/>
      </c>
      <c r="N73" s="75" t="str">
        <f t="shared" si="25"/>
        <v/>
      </c>
      <c r="O73" s="147" t="str">
        <f t="shared" si="28"/>
        <v/>
      </c>
      <c r="Q73" s="54" t="s">
        <v>160</v>
      </c>
    </row>
    <row r="74" spans="1:17" s="1" customFormat="1" ht="15.75" x14ac:dyDescent="0.2">
      <c r="A74" s="101">
        <f t="shared" si="26"/>
        <v>28.8</v>
      </c>
      <c r="B74" s="210" t="s">
        <v>41</v>
      </c>
      <c r="C74" s="206">
        <v>29.609000000000002</v>
      </c>
      <c r="D74" s="131">
        <v>28.8</v>
      </c>
      <c r="E74" s="230">
        <f t="shared" si="27"/>
        <v>97.267722651896378</v>
      </c>
      <c r="F74" s="131">
        <v>13.621</v>
      </c>
      <c r="G74" s="83">
        <f t="shared" si="21"/>
        <v>15.179</v>
      </c>
      <c r="H74" s="308">
        <v>23.8</v>
      </c>
      <c r="I74" s="230">
        <v>23.4</v>
      </c>
      <c r="J74" s="308">
        <f t="shared" si="22"/>
        <v>98.319327731092429</v>
      </c>
      <c r="K74" s="131">
        <v>10.582000000000001</v>
      </c>
      <c r="L74" s="83">
        <f t="shared" si="23"/>
        <v>12.817999999999998</v>
      </c>
      <c r="M74" s="97">
        <f t="shared" si="24"/>
        <v>8.1249999999999982</v>
      </c>
      <c r="N74" s="75">
        <f t="shared" si="25"/>
        <v>7.7688862785404886</v>
      </c>
      <c r="O74" s="147">
        <f t="shared" si="28"/>
        <v>0.35611372145950959</v>
      </c>
      <c r="Q74" s="54" t="s">
        <v>160</v>
      </c>
    </row>
    <row r="75" spans="1:17" s="13" customFormat="1" ht="15.75" x14ac:dyDescent="0.25">
      <c r="A75" s="101">
        <f t="shared" si="26"/>
        <v>765.3069999999999</v>
      </c>
      <c r="B75" s="208" t="s">
        <v>42</v>
      </c>
      <c r="C75" s="209">
        <v>771.08653879999997</v>
      </c>
      <c r="D75" s="132">
        <f>SUM(D76:D88)</f>
        <v>765.3069999999999</v>
      </c>
      <c r="E75" s="237">
        <f t="shared" si="27"/>
        <v>99.25046820179297</v>
      </c>
      <c r="F75" s="229">
        <f>SUM(F76:F88)</f>
        <v>632.78800000000001</v>
      </c>
      <c r="G75" s="82">
        <f>D75-F75</f>
        <v>132.51899999999989</v>
      </c>
      <c r="H75" s="307">
        <v>714.57618000000002</v>
      </c>
      <c r="I75" s="237">
        <f>SUM(I76:I88)</f>
        <v>931.56599999999992</v>
      </c>
      <c r="J75" s="351">
        <f t="shared" si="22"/>
        <v>130.36622631333722</v>
      </c>
      <c r="K75" s="229">
        <f>SUM(K76:K88)</f>
        <v>778.18000000000006</v>
      </c>
      <c r="L75" s="82">
        <f t="shared" si="23"/>
        <v>153.38599999999985</v>
      </c>
      <c r="M75" s="71">
        <f>IF(D75&gt;0,I75/D75*10,"")</f>
        <v>12.172448442259121</v>
      </c>
      <c r="N75" s="21">
        <f>IF(F75&gt;0,K75/F75*10,"")</f>
        <v>12.297641548196236</v>
      </c>
      <c r="O75" s="146">
        <f t="shared" si="28"/>
        <v>-0.12519310593711452</v>
      </c>
      <c r="Q75" s="54" t="s">
        <v>160</v>
      </c>
    </row>
    <row r="76" spans="1:17" s="1" customFormat="1" ht="15" hidden="1" customHeight="1" x14ac:dyDescent="0.2">
      <c r="A76" s="101" t="str">
        <f t="shared" si="26"/>
        <v>x</v>
      </c>
      <c r="B76" s="210" t="s">
        <v>139</v>
      </c>
      <c r="C76" s="206"/>
      <c r="D76" s="131">
        <v>0</v>
      </c>
      <c r="E76" s="230">
        <f t="shared" si="27"/>
        <v>0</v>
      </c>
      <c r="F76" s="131">
        <v>0</v>
      </c>
      <c r="G76" s="84">
        <f t="shared" ref="G76:G88" si="29">IFERROR(D76-F76,"")</f>
        <v>0</v>
      </c>
      <c r="H76" s="309"/>
      <c r="I76" s="230">
        <v>0</v>
      </c>
      <c r="J76" s="308" t="str">
        <f t="shared" si="22"/>
        <v/>
      </c>
      <c r="K76" s="131">
        <v>0</v>
      </c>
      <c r="L76" s="84">
        <f t="shared" si="23"/>
        <v>0</v>
      </c>
      <c r="M76" s="97" t="str">
        <f t="shared" ref="M76:M88" si="30">IFERROR(IF(D76&gt;0,I76/D76*10,""),"")</f>
        <v/>
      </c>
      <c r="N76" s="75" t="str">
        <f t="shared" ref="N76:N88" si="31">IFERROR(IF(F76&gt;0,K76/F76*10,""),"")</f>
        <v/>
      </c>
      <c r="O76" s="147" t="str">
        <f t="shared" si="28"/>
        <v/>
      </c>
      <c r="Q76" s="54" t="s">
        <v>161</v>
      </c>
    </row>
    <row r="77" spans="1:17" s="1" customFormat="1" ht="15" customHeight="1" x14ac:dyDescent="0.2">
      <c r="A77" s="101">
        <f t="shared" si="26"/>
        <v>2.35</v>
      </c>
      <c r="B77" s="210" t="s">
        <v>140</v>
      </c>
      <c r="C77" s="206">
        <v>2.35</v>
      </c>
      <c r="D77" s="131">
        <v>2.35</v>
      </c>
      <c r="E77" s="230">
        <f t="shared" si="27"/>
        <v>100</v>
      </c>
      <c r="F77" s="131">
        <v>0.5</v>
      </c>
      <c r="G77" s="84">
        <f t="shared" si="29"/>
        <v>1.85</v>
      </c>
      <c r="H77" s="309"/>
      <c r="I77" s="230">
        <v>2.8959999999999999</v>
      </c>
      <c r="J77" s="308" t="str">
        <f t="shared" si="22"/>
        <v/>
      </c>
      <c r="K77" s="131">
        <v>0.6</v>
      </c>
      <c r="L77" s="84">
        <f t="shared" si="23"/>
        <v>2.2959999999999998</v>
      </c>
      <c r="M77" s="97">
        <f t="shared" si="30"/>
        <v>12.323404255319147</v>
      </c>
      <c r="N77" s="75">
        <f t="shared" si="31"/>
        <v>12</v>
      </c>
      <c r="O77" s="147">
        <f t="shared" si="28"/>
        <v>0.32340425531914718</v>
      </c>
      <c r="Q77" s="54" t="s">
        <v>160</v>
      </c>
    </row>
    <row r="78" spans="1:17" s="1" customFormat="1" ht="15.75" x14ac:dyDescent="0.2">
      <c r="A78" s="101">
        <f t="shared" si="26"/>
        <v>4.8129999999999997</v>
      </c>
      <c r="B78" s="210" t="s">
        <v>141</v>
      </c>
      <c r="C78" s="206">
        <v>7.0279999999999996</v>
      </c>
      <c r="D78" s="131">
        <v>4.8129999999999997</v>
      </c>
      <c r="E78" s="230">
        <f t="shared" si="27"/>
        <v>68.483210017074555</v>
      </c>
      <c r="F78" s="131">
        <v>5.5880000000000001</v>
      </c>
      <c r="G78" s="83">
        <f t="shared" si="29"/>
        <v>-0.77500000000000036</v>
      </c>
      <c r="H78" s="308">
        <v>6.8</v>
      </c>
      <c r="I78" s="230">
        <v>3.9340000000000002</v>
      </c>
      <c r="J78" s="308">
        <f t="shared" si="22"/>
        <v>57.852941176470594</v>
      </c>
      <c r="K78" s="131">
        <v>8.3520000000000003</v>
      </c>
      <c r="L78" s="83">
        <f t="shared" si="23"/>
        <v>-4.4180000000000001</v>
      </c>
      <c r="M78" s="97">
        <f t="shared" si="30"/>
        <v>8.1736962393517558</v>
      </c>
      <c r="N78" s="75">
        <f t="shared" si="31"/>
        <v>14.946313528990697</v>
      </c>
      <c r="O78" s="147">
        <f t="shared" si="28"/>
        <v>-6.7726172896389407</v>
      </c>
      <c r="Q78" s="54" t="s">
        <v>160</v>
      </c>
    </row>
    <row r="79" spans="1:17" s="1" customFormat="1" ht="15.75" x14ac:dyDescent="0.2">
      <c r="A79" s="101">
        <f t="shared" si="26"/>
        <v>656.73900000000003</v>
      </c>
      <c r="B79" s="210" t="s">
        <v>43</v>
      </c>
      <c r="C79" s="206">
        <v>656.73933880000004</v>
      </c>
      <c r="D79" s="131">
        <v>656.73900000000003</v>
      </c>
      <c r="E79" s="230">
        <f t="shared" si="27"/>
        <v>99.999948411800546</v>
      </c>
      <c r="F79" s="131">
        <v>554.82500000000005</v>
      </c>
      <c r="G79" s="83">
        <f t="shared" si="29"/>
        <v>101.91399999999999</v>
      </c>
      <c r="H79" s="308">
        <v>629.1</v>
      </c>
      <c r="I79" s="230">
        <v>807.9</v>
      </c>
      <c r="J79" s="308">
        <f t="shared" si="22"/>
        <v>128.42155460181209</v>
      </c>
      <c r="K79" s="131">
        <v>675.2</v>
      </c>
      <c r="L79" s="83">
        <f t="shared" si="23"/>
        <v>132.69999999999993</v>
      </c>
      <c r="M79" s="97">
        <f t="shared" si="30"/>
        <v>12.301690625956429</v>
      </c>
      <c r="N79" s="75">
        <f t="shared" si="31"/>
        <v>12.169603027981797</v>
      </c>
      <c r="O79" s="147">
        <f t="shared" si="28"/>
        <v>0.13208759797463188</v>
      </c>
      <c r="Q79" s="54" t="s">
        <v>160</v>
      </c>
    </row>
    <row r="80" spans="1:17" s="1" customFormat="1" ht="15.75" x14ac:dyDescent="0.2">
      <c r="A80" s="101">
        <f t="shared" si="26"/>
        <v>13.536</v>
      </c>
      <c r="B80" s="210" t="s">
        <v>44</v>
      </c>
      <c r="C80" s="206">
        <v>14.541</v>
      </c>
      <c r="D80" s="131">
        <v>13.536</v>
      </c>
      <c r="E80" s="230">
        <f t="shared" si="27"/>
        <v>93.088508355683913</v>
      </c>
      <c r="F80" s="131">
        <v>9.8680000000000003</v>
      </c>
      <c r="G80" s="83">
        <f t="shared" si="29"/>
        <v>3.6679999999999993</v>
      </c>
      <c r="H80" s="308">
        <v>13.336180000000002</v>
      </c>
      <c r="I80" s="230">
        <v>15.632</v>
      </c>
      <c r="J80" s="308">
        <f t="shared" si="22"/>
        <v>117.21497460292225</v>
      </c>
      <c r="K80" s="131">
        <v>11.37</v>
      </c>
      <c r="L80" s="83">
        <f t="shared" si="23"/>
        <v>4.2620000000000005</v>
      </c>
      <c r="M80" s="97">
        <f t="shared" si="30"/>
        <v>11.548463356973995</v>
      </c>
      <c r="N80" s="75">
        <f t="shared" si="31"/>
        <v>11.522091609241993</v>
      </c>
      <c r="O80" s="147">
        <f t="shared" si="28"/>
        <v>2.6371747732001793E-2</v>
      </c>
      <c r="Q80" s="54" t="s">
        <v>160</v>
      </c>
    </row>
    <row r="81" spans="1:17" s="1" customFormat="1" ht="15" hidden="1" customHeight="1" x14ac:dyDescent="0.2">
      <c r="A81" s="101" t="str">
        <f t="shared" si="26"/>
        <v>x</v>
      </c>
      <c r="B81" s="210" t="s">
        <v>136</v>
      </c>
      <c r="C81" s="206"/>
      <c r="D81" s="131" t="s">
        <v>136</v>
      </c>
      <c r="E81" s="230">
        <f t="shared" si="27"/>
        <v>0</v>
      </c>
      <c r="F81" s="131" t="s">
        <v>136</v>
      </c>
      <c r="G81" s="83" t="str">
        <f t="shared" si="29"/>
        <v/>
      </c>
      <c r="H81" s="308"/>
      <c r="I81" s="230" t="s">
        <v>136</v>
      </c>
      <c r="J81" s="308" t="str">
        <f t="shared" si="22"/>
        <v/>
      </c>
      <c r="K81" s="131" t="s">
        <v>136</v>
      </c>
      <c r="L81" s="83" t="str">
        <f t="shared" si="23"/>
        <v/>
      </c>
      <c r="M81" s="97" t="str">
        <f t="shared" si="30"/>
        <v/>
      </c>
      <c r="N81" s="75" t="str">
        <f t="shared" si="31"/>
        <v/>
      </c>
      <c r="O81" s="147" t="str">
        <f t="shared" si="28"/>
        <v/>
      </c>
      <c r="Q81" s="54" t="s">
        <v>160</v>
      </c>
    </row>
    <row r="82" spans="1:17" s="1" customFormat="1" ht="15" hidden="1" customHeight="1" x14ac:dyDescent="0.2">
      <c r="A82" s="101" t="str">
        <f t="shared" si="26"/>
        <v>x</v>
      </c>
      <c r="B82" s="210" t="s">
        <v>136</v>
      </c>
      <c r="C82" s="206"/>
      <c r="D82" s="131" t="s">
        <v>136</v>
      </c>
      <c r="E82" s="230">
        <f t="shared" si="27"/>
        <v>0</v>
      </c>
      <c r="F82" s="131" t="s">
        <v>136</v>
      </c>
      <c r="G82" s="83" t="str">
        <f t="shared" si="29"/>
        <v/>
      </c>
      <c r="H82" s="308"/>
      <c r="I82" s="230" t="s">
        <v>136</v>
      </c>
      <c r="J82" s="308" t="str">
        <f t="shared" si="22"/>
        <v/>
      </c>
      <c r="K82" s="131" t="s">
        <v>136</v>
      </c>
      <c r="L82" s="83" t="str">
        <f t="shared" si="23"/>
        <v/>
      </c>
      <c r="M82" s="97" t="str">
        <f t="shared" si="30"/>
        <v/>
      </c>
      <c r="N82" s="75" t="str">
        <f t="shared" si="31"/>
        <v/>
      </c>
      <c r="O82" s="147" t="str">
        <f t="shared" si="28"/>
        <v/>
      </c>
      <c r="Q82" s="54" t="s">
        <v>160</v>
      </c>
    </row>
    <row r="83" spans="1:17" s="1" customFormat="1" ht="15.75" hidden="1" x14ac:dyDescent="0.2">
      <c r="A83" s="101" t="str">
        <f t="shared" si="26"/>
        <v>x</v>
      </c>
      <c r="B83" s="210" t="s">
        <v>45</v>
      </c>
      <c r="C83" s="206">
        <v>0.47799999999999998</v>
      </c>
      <c r="D83" s="131">
        <v>0</v>
      </c>
      <c r="E83" s="230">
        <f t="shared" si="27"/>
        <v>0</v>
      </c>
      <c r="F83" s="131">
        <v>0</v>
      </c>
      <c r="G83" s="83">
        <f t="shared" si="29"/>
        <v>0</v>
      </c>
      <c r="H83" s="308">
        <v>0.2</v>
      </c>
      <c r="I83" s="230">
        <v>0</v>
      </c>
      <c r="J83" s="308">
        <f t="shared" si="22"/>
        <v>0</v>
      </c>
      <c r="K83" s="131">
        <v>0</v>
      </c>
      <c r="L83" s="83">
        <f t="shared" si="23"/>
        <v>0</v>
      </c>
      <c r="M83" s="97" t="str">
        <f t="shared" si="30"/>
        <v/>
      </c>
      <c r="N83" s="75" t="str">
        <f t="shared" si="31"/>
        <v/>
      </c>
      <c r="O83" s="147" t="str">
        <f t="shared" si="28"/>
        <v/>
      </c>
      <c r="Q83" s="54" t="s">
        <v>160</v>
      </c>
    </row>
    <row r="84" spans="1:17" s="1" customFormat="1" ht="15" hidden="1" customHeight="1" x14ac:dyDescent="0.2">
      <c r="A84" s="101" t="str">
        <f t="shared" si="26"/>
        <v>x</v>
      </c>
      <c r="B84" s="210" t="s">
        <v>136</v>
      </c>
      <c r="C84" s="206"/>
      <c r="D84" s="131" t="s">
        <v>136</v>
      </c>
      <c r="E84" s="230">
        <f t="shared" si="27"/>
        <v>0</v>
      </c>
      <c r="F84" s="131" t="s">
        <v>136</v>
      </c>
      <c r="G84" s="83" t="str">
        <f t="shared" si="29"/>
        <v/>
      </c>
      <c r="H84" s="308"/>
      <c r="I84" s="230" t="s">
        <v>136</v>
      </c>
      <c r="J84" s="308" t="str">
        <f t="shared" si="22"/>
        <v/>
      </c>
      <c r="K84" s="131" t="s">
        <v>136</v>
      </c>
      <c r="L84" s="83" t="str">
        <f t="shared" si="23"/>
        <v/>
      </c>
      <c r="M84" s="97" t="str">
        <f t="shared" si="30"/>
        <v/>
      </c>
      <c r="N84" s="75" t="str">
        <f t="shared" si="31"/>
        <v/>
      </c>
      <c r="O84" s="147" t="str">
        <f t="shared" si="28"/>
        <v/>
      </c>
      <c r="Q84" s="54" t="s">
        <v>160</v>
      </c>
    </row>
    <row r="85" spans="1:17" s="1" customFormat="1" ht="15.75" x14ac:dyDescent="0.2">
      <c r="A85" s="101">
        <f t="shared" si="26"/>
        <v>25.774999999999999</v>
      </c>
      <c r="B85" s="210" t="s">
        <v>46</v>
      </c>
      <c r="C85" s="206">
        <v>25.951499999999999</v>
      </c>
      <c r="D85" s="131">
        <v>25.774999999999999</v>
      </c>
      <c r="E85" s="230">
        <f t="shared" si="27"/>
        <v>99.31988517041404</v>
      </c>
      <c r="F85" s="131">
        <v>19.899999999999999</v>
      </c>
      <c r="G85" s="83">
        <f t="shared" si="29"/>
        <v>5.875</v>
      </c>
      <c r="H85" s="308">
        <v>26.84</v>
      </c>
      <c r="I85" s="230">
        <v>39.832999999999998</v>
      </c>
      <c r="J85" s="308">
        <f t="shared" si="22"/>
        <v>148.40909090909091</v>
      </c>
      <c r="K85" s="131">
        <v>30.338000000000001</v>
      </c>
      <c r="L85" s="83">
        <f t="shared" si="23"/>
        <v>9.4949999999999974</v>
      </c>
      <c r="M85" s="97">
        <f t="shared" si="30"/>
        <v>15.454122211445199</v>
      </c>
      <c r="N85" s="75">
        <f t="shared" si="31"/>
        <v>15.245226130653268</v>
      </c>
      <c r="O85" s="147">
        <f t="shared" si="28"/>
        <v>0.20889608079193067</v>
      </c>
      <c r="Q85" s="54" t="s">
        <v>160</v>
      </c>
    </row>
    <row r="86" spans="1:17" s="1" customFormat="1" ht="15.75" x14ac:dyDescent="0.2">
      <c r="A86" s="101">
        <f t="shared" si="26"/>
        <v>54.814</v>
      </c>
      <c r="B86" s="210" t="s">
        <v>47</v>
      </c>
      <c r="C86" s="206">
        <v>54.814369999999997</v>
      </c>
      <c r="D86" s="131">
        <v>54.814</v>
      </c>
      <c r="E86" s="230">
        <f t="shared" si="27"/>
        <v>99.999324994522425</v>
      </c>
      <c r="F86" s="131">
        <v>37.543999999999997</v>
      </c>
      <c r="G86" s="83">
        <f t="shared" si="29"/>
        <v>17.270000000000003</v>
      </c>
      <c r="H86" s="308">
        <v>34</v>
      </c>
      <c r="I86" s="230">
        <v>54.500999999999998</v>
      </c>
      <c r="J86" s="308">
        <f t="shared" si="22"/>
        <v>160.2970588235294</v>
      </c>
      <c r="K86" s="131">
        <v>46.012999999999998</v>
      </c>
      <c r="L86" s="83">
        <f t="shared" si="23"/>
        <v>8.4879999999999995</v>
      </c>
      <c r="M86" s="97">
        <f t="shared" si="30"/>
        <v>9.9428977998321582</v>
      </c>
      <c r="N86" s="75">
        <f t="shared" si="31"/>
        <v>12.255753249520563</v>
      </c>
      <c r="O86" s="147">
        <f t="shared" si="28"/>
        <v>-2.3128554496884046</v>
      </c>
      <c r="Q86" s="54" t="s">
        <v>160</v>
      </c>
    </row>
    <row r="87" spans="1:17" s="1" customFormat="1" ht="15.75" x14ac:dyDescent="0.2">
      <c r="A87" s="101">
        <f t="shared" si="26"/>
        <v>4.8899999999999997</v>
      </c>
      <c r="B87" s="210" t="s">
        <v>48</v>
      </c>
      <c r="C87" s="206">
        <v>6.0743299999999998</v>
      </c>
      <c r="D87" s="131">
        <v>4.8899999999999997</v>
      </c>
      <c r="E87" s="230">
        <f t="shared" si="27"/>
        <v>80.502705648194933</v>
      </c>
      <c r="F87" s="131">
        <v>2.9910000000000001</v>
      </c>
      <c r="G87" s="83">
        <f t="shared" si="29"/>
        <v>1.8989999999999996</v>
      </c>
      <c r="H87" s="308">
        <v>1.8</v>
      </c>
      <c r="I87" s="230">
        <v>4.5250000000000004</v>
      </c>
      <c r="J87" s="308">
        <f t="shared" si="22"/>
        <v>251.38888888888889</v>
      </c>
      <c r="K87" s="131">
        <v>4.2</v>
      </c>
      <c r="L87" s="83">
        <f t="shared" si="23"/>
        <v>0.32500000000000018</v>
      </c>
      <c r="M87" s="97">
        <f t="shared" si="30"/>
        <v>9.253578732106341</v>
      </c>
      <c r="N87" s="75">
        <f t="shared" si="31"/>
        <v>14.042126379137411</v>
      </c>
      <c r="O87" s="147">
        <f t="shared" si="28"/>
        <v>-4.7885476470310699</v>
      </c>
      <c r="Q87" s="54" t="s">
        <v>160</v>
      </c>
    </row>
    <row r="88" spans="1:17" s="1" customFormat="1" ht="15.75" x14ac:dyDescent="0.2">
      <c r="A88" s="101">
        <f t="shared" si="26"/>
        <v>2.39</v>
      </c>
      <c r="B88" s="205" t="s">
        <v>49</v>
      </c>
      <c r="C88" s="206">
        <v>3.11</v>
      </c>
      <c r="D88" s="131">
        <v>2.39</v>
      </c>
      <c r="E88" s="230">
        <f t="shared" si="27"/>
        <v>76.848874598070751</v>
      </c>
      <c r="F88" s="131">
        <v>1.5720000000000001</v>
      </c>
      <c r="G88" s="83">
        <f t="shared" si="29"/>
        <v>0.81800000000000006</v>
      </c>
      <c r="H88" s="308">
        <v>2.5</v>
      </c>
      <c r="I88" s="230">
        <v>2.3450000000000002</v>
      </c>
      <c r="J88" s="308">
        <f t="shared" si="22"/>
        <v>93.800000000000011</v>
      </c>
      <c r="K88" s="131">
        <v>2.1070000000000002</v>
      </c>
      <c r="L88" s="83">
        <f t="shared" si="23"/>
        <v>0.23799999999999999</v>
      </c>
      <c r="M88" s="95">
        <f t="shared" si="30"/>
        <v>9.8117154811715483</v>
      </c>
      <c r="N88" s="75">
        <f t="shared" si="31"/>
        <v>13.403307888040715</v>
      </c>
      <c r="O88" s="147">
        <f t="shared" si="28"/>
        <v>-3.5915924068691663</v>
      </c>
      <c r="Q88" s="54" t="s">
        <v>160</v>
      </c>
    </row>
    <row r="89" spans="1:17" s="13" customFormat="1" ht="15.75" x14ac:dyDescent="0.25">
      <c r="A89" s="101">
        <f t="shared" si="26"/>
        <v>11.229050000000001</v>
      </c>
      <c r="B89" s="208" t="s">
        <v>50</v>
      </c>
      <c r="C89" s="209">
        <v>16.20965</v>
      </c>
      <c r="D89" s="132">
        <f>SUM(D90:D101)</f>
        <v>11.229050000000001</v>
      </c>
      <c r="E89" s="237">
        <f t="shared" si="27"/>
        <v>69.273858473193442</v>
      </c>
      <c r="F89" s="229">
        <f>SUM(F90:F101)</f>
        <v>8.1909999999999989</v>
      </c>
      <c r="G89" s="82">
        <f>D89-F89</f>
        <v>3.0380500000000019</v>
      </c>
      <c r="H89" s="307">
        <v>17.125999999999998</v>
      </c>
      <c r="I89" s="237">
        <f>SUM(I90:I101)</f>
        <v>11.914</v>
      </c>
      <c r="J89" s="351">
        <f t="shared" si="22"/>
        <v>69.566740628284478</v>
      </c>
      <c r="K89" s="229">
        <f>SUM(K90:K101)</f>
        <v>9.0109999999999992</v>
      </c>
      <c r="L89" s="82">
        <f>SUM(L90:L101)</f>
        <v>2.903</v>
      </c>
      <c r="M89" s="71">
        <f>IF(D89&gt;0,I89/D89*10,"")</f>
        <v>10.609980363432346</v>
      </c>
      <c r="N89" s="21">
        <f>IF(F89&gt;0,K89/F89*10,"")</f>
        <v>11.001098766939323</v>
      </c>
      <c r="O89" s="146">
        <f t="shared" si="28"/>
        <v>-0.39111840350697769</v>
      </c>
      <c r="Q89" s="54" t="s">
        <v>160</v>
      </c>
    </row>
    <row r="90" spans="1:17" s="1" customFormat="1" ht="15.75" x14ac:dyDescent="0.2">
      <c r="A90" s="101">
        <f t="shared" si="26"/>
        <v>1.04505</v>
      </c>
      <c r="B90" s="210" t="s">
        <v>97</v>
      </c>
      <c r="C90" s="206">
        <v>1.04505</v>
      </c>
      <c r="D90" s="131">
        <v>1.04505</v>
      </c>
      <c r="E90" s="230">
        <f t="shared" si="27"/>
        <v>100</v>
      </c>
      <c r="F90" s="131">
        <v>0.94699999999999995</v>
      </c>
      <c r="G90" s="84">
        <f t="shared" ref="G90:G101" si="32">IFERROR(D90-F90,"")</f>
        <v>9.8050000000000082E-2</v>
      </c>
      <c r="H90" s="309">
        <v>1.8</v>
      </c>
      <c r="I90" s="230">
        <v>0.9</v>
      </c>
      <c r="J90" s="308">
        <f t="shared" si="22"/>
        <v>50</v>
      </c>
      <c r="K90" s="131">
        <v>0.91200000000000003</v>
      </c>
      <c r="L90" s="84">
        <f t="shared" ref="L90:L101" si="33">IFERROR(I90-K90,"")</f>
        <v>-1.2000000000000011E-2</v>
      </c>
      <c r="M90" s="97">
        <f t="shared" ref="M90:M101" si="34">IFERROR(IF(D90&gt;0,I90/D90*10,""),"")</f>
        <v>8.6120281326252339</v>
      </c>
      <c r="N90" s="75">
        <f t="shared" ref="N90:N101" si="35">IFERROR(IF(F90&gt;0,K90/F90*10,""),"")</f>
        <v>9.6304118268215415</v>
      </c>
      <c r="O90" s="147">
        <f t="shared" si="28"/>
        <v>-1.0183836941963076</v>
      </c>
      <c r="Q90" s="54" t="s">
        <v>160</v>
      </c>
    </row>
    <row r="91" spans="1:17" s="1" customFormat="1" ht="15" hidden="1" customHeight="1" x14ac:dyDescent="0.2">
      <c r="A91" s="101" t="str">
        <f t="shared" si="26"/>
        <v>x</v>
      </c>
      <c r="B91" s="210" t="s">
        <v>98</v>
      </c>
      <c r="C91" s="206"/>
      <c r="D91" s="131">
        <v>0</v>
      </c>
      <c r="E91" s="230">
        <f t="shared" si="27"/>
        <v>0</v>
      </c>
      <c r="F91" s="131">
        <v>0</v>
      </c>
      <c r="G91" s="83">
        <f t="shared" si="32"/>
        <v>0</v>
      </c>
      <c r="H91" s="308"/>
      <c r="I91" s="230">
        <v>0</v>
      </c>
      <c r="J91" s="308" t="str">
        <f t="shared" si="22"/>
        <v/>
      </c>
      <c r="K91" s="131">
        <v>0</v>
      </c>
      <c r="L91" s="83">
        <f t="shared" si="33"/>
        <v>0</v>
      </c>
      <c r="M91" s="97" t="str">
        <f t="shared" si="34"/>
        <v/>
      </c>
      <c r="N91" s="75" t="str">
        <f t="shared" si="35"/>
        <v/>
      </c>
      <c r="O91" s="147" t="str">
        <f t="shared" si="28"/>
        <v/>
      </c>
      <c r="Q91" s="54" t="s">
        <v>160</v>
      </c>
    </row>
    <row r="92" spans="1:17" s="1" customFormat="1" ht="15.75" x14ac:dyDescent="0.2">
      <c r="A92" s="101">
        <f t="shared" si="26"/>
        <v>7.1369999999999996</v>
      </c>
      <c r="B92" s="210" t="s">
        <v>61</v>
      </c>
      <c r="C92" s="206">
        <v>11.912100000000001</v>
      </c>
      <c r="D92" s="131">
        <v>7.1369999999999996</v>
      </c>
      <c r="E92" s="230">
        <f t="shared" si="27"/>
        <v>59.913869091092245</v>
      </c>
      <c r="F92" s="131">
        <v>3.61</v>
      </c>
      <c r="G92" s="83">
        <f t="shared" si="32"/>
        <v>3.5269999999999997</v>
      </c>
      <c r="H92" s="308">
        <v>10.526</v>
      </c>
      <c r="I92" s="230">
        <v>6.75</v>
      </c>
      <c r="J92" s="308">
        <f t="shared" si="22"/>
        <v>64.126923807714235</v>
      </c>
      <c r="K92" s="131">
        <v>4.7290000000000001</v>
      </c>
      <c r="L92" s="83">
        <f t="shared" si="33"/>
        <v>2.0209999999999999</v>
      </c>
      <c r="M92" s="97">
        <f t="shared" si="34"/>
        <v>9.457755359394703</v>
      </c>
      <c r="N92" s="75">
        <f t="shared" si="35"/>
        <v>13.099722991689751</v>
      </c>
      <c r="O92" s="147">
        <f t="shared" si="28"/>
        <v>-3.6419676322950476</v>
      </c>
      <c r="Q92" s="54" t="s">
        <v>160</v>
      </c>
    </row>
    <row r="93" spans="1:17" s="1" customFormat="1" ht="15" hidden="1" customHeight="1" x14ac:dyDescent="0.2">
      <c r="A93" s="101" t="str">
        <f t="shared" si="26"/>
        <v>x</v>
      </c>
      <c r="B93" s="210" t="s">
        <v>136</v>
      </c>
      <c r="C93" s="206"/>
      <c r="D93" s="131" t="s">
        <v>136</v>
      </c>
      <c r="E93" s="230">
        <f t="shared" si="27"/>
        <v>0</v>
      </c>
      <c r="F93" s="131" t="s">
        <v>136</v>
      </c>
      <c r="G93" s="84" t="str">
        <f t="shared" si="32"/>
        <v/>
      </c>
      <c r="H93" s="309"/>
      <c r="I93" s="230" t="s">
        <v>136</v>
      </c>
      <c r="J93" s="308" t="str">
        <f t="shared" si="22"/>
        <v/>
      </c>
      <c r="K93" s="131" t="s">
        <v>136</v>
      </c>
      <c r="L93" s="84" t="str">
        <f t="shared" si="33"/>
        <v/>
      </c>
      <c r="M93" s="97" t="str">
        <f t="shared" si="34"/>
        <v/>
      </c>
      <c r="N93" s="75" t="str">
        <f t="shared" si="35"/>
        <v/>
      </c>
      <c r="O93" s="147" t="str">
        <f t="shared" si="28"/>
        <v/>
      </c>
      <c r="Q93" s="54" t="s">
        <v>160</v>
      </c>
    </row>
    <row r="94" spans="1:17" s="1" customFormat="1" ht="15.75" x14ac:dyDescent="0.2">
      <c r="A94" s="101">
        <f t="shared" si="26"/>
        <v>6.5000000000000002E-2</v>
      </c>
      <c r="B94" s="210" t="s">
        <v>51</v>
      </c>
      <c r="C94" s="206">
        <v>0.27050000000000002</v>
      </c>
      <c r="D94" s="131">
        <v>6.5000000000000002E-2</v>
      </c>
      <c r="E94" s="230">
        <f t="shared" si="27"/>
        <v>24.029574861367838</v>
      </c>
      <c r="F94" s="131">
        <v>0.20399999999999999</v>
      </c>
      <c r="G94" s="83">
        <f t="shared" si="32"/>
        <v>-0.13899999999999998</v>
      </c>
      <c r="H94" s="308">
        <v>0.1</v>
      </c>
      <c r="I94" s="230">
        <v>5.1999999999999998E-2</v>
      </c>
      <c r="J94" s="308">
        <f t="shared" si="22"/>
        <v>51.999999999999993</v>
      </c>
      <c r="K94" s="131">
        <v>0.151</v>
      </c>
      <c r="L94" s="83">
        <f t="shared" si="33"/>
        <v>-9.9000000000000005E-2</v>
      </c>
      <c r="M94" s="97">
        <f t="shared" si="34"/>
        <v>7.9999999999999991</v>
      </c>
      <c r="N94" s="75">
        <f t="shared" si="35"/>
        <v>7.4019607843137258</v>
      </c>
      <c r="O94" s="147">
        <f t="shared" si="28"/>
        <v>0.59803921568627327</v>
      </c>
      <c r="Q94" s="54" t="s">
        <v>160</v>
      </c>
    </row>
    <row r="95" spans="1:17" s="1" customFormat="1" ht="15" customHeight="1" x14ac:dyDescent="0.2">
      <c r="A95" s="101">
        <f t="shared" si="26"/>
        <v>0.34200000000000003</v>
      </c>
      <c r="B95" s="210" t="s">
        <v>52</v>
      </c>
      <c r="C95" s="206">
        <v>0.34200000000000003</v>
      </c>
      <c r="D95" s="131">
        <v>0.34200000000000003</v>
      </c>
      <c r="E95" s="230">
        <f t="shared" si="27"/>
        <v>100</v>
      </c>
      <c r="F95" s="131">
        <v>1</v>
      </c>
      <c r="G95" s="83">
        <f t="shared" si="32"/>
        <v>-0.65799999999999992</v>
      </c>
      <c r="H95" s="308">
        <v>1.2</v>
      </c>
      <c r="I95" s="230">
        <v>0.26900000000000002</v>
      </c>
      <c r="J95" s="308">
        <f t="shared" si="22"/>
        <v>22.416666666666668</v>
      </c>
      <c r="K95" s="131">
        <v>1.2</v>
      </c>
      <c r="L95" s="83">
        <f t="shared" si="33"/>
        <v>-0.93099999999999994</v>
      </c>
      <c r="M95" s="97">
        <f t="shared" si="34"/>
        <v>7.8654970760233924</v>
      </c>
      <c r="N95" s="75">
        <f t="shared" si="35"/>
        <v>12</v>
      </c>
      <c r="O95" s="147">
        <f t="shared" si="28"/>
        <v>-4.1345029239766076</v>
      </c>
      <c r="Q95" s="54" t="s">
        <v>160</v>
      </c>
    </row>
    <row r="96" spans="1:17" s="1" customFormat="1" ht="15.75" x14ac:dyDescent="0.2">
      <c r="A96" s="101">
        <f t="shared" si="26"/>
        <v>2.64</v>
      </c>
      <c r="B96" s="210" t="s">
        <v>53</v>
      </c>
      <c r="C96" s="206">
        <v>2.64</v>
      </c>
      <c r="D96" s="131">
        <v>2.64</v>
      </c>
      <c r="E96" s="230">
        <f t="shared" si="27"/>
        <v>100</v>
      </c>
      <c r="F96" s="131">
        <v>2.4300000000000002</v>
      </c>
      <c r="G96" s="83">
        <f t="shared" si="32"/>
        <v>0.20999999999999996</v>
      </c>
      <c r="H96" s="308">
        <v>3.5</v>
      </c>
      <c r="I96" s="230">
        <v>3.9430000000000001</v>
      </c>
      <c r="J96" s="308">
        <f t="shared" si="22"/>
        <v>112.65714285714286</v>
      </c>
      <c r="K96" s="131">
        <v>2.0190000000000001</v>
      </c>
      <c r="L96" s="83">
        <f t="shared" si="33"/>
        <v>1.9239999999999999</v>
      </c>
      <c r="M96" s="97">
        <f t="shared" si="34"/>
        <v>14.935606060606059</v>
      </c>
      <c r="N96" s="75">
        <f t="shared" si="35"/>
        <v>8.3086419753086425</v>
      </c>
      <c r="O96" s="147">
        <f t="shared" si="28"/>
        <v>6.6269640852974163</v>
      </c>
      <c r="Q96" s="54" t="s">
        <v>160</v>
      </c>
    </row>
    <row r="97" spans="1:17" s="1" customFormat="1" ht="15" hidden="1" customHeight="1" x14ac:dyDescent="0.2">
      <c r="A97" s="101" t="str">
        <f t="shared" si="26"/>
        <v>x</v>
      </c>
      <c r="B97" s="210" t="s">
        <v>54</v>
      </c>
      <c r="C97" s="206">
        <v>0</v>
      </c>
      <c r="D97" s="131" t="s">
        <v>136</v>
      </c>
      <c r="E97" s="230">
        <f t="shared" si="27"/>
        <v>0</v>
      </c>
      <c r="F97" s="131" t="s">
        <v>136</v>
      </c>
      <c r="G97" s="83" t="str">
        <f t="shared" si="32"/>
        <v/>
      </c>
      <c r="H97" s="308"/>
      <c r="I97" s="230" t="s">
        <v>136</v>
      </c>
      <c r="J97" s="308" t="str">
        <f t="shared" si="22"/>
        <v/>
      </c>
      <c r="K97" s="131" t="s">
        <v>136</v>
      </c>
      <c r="L97" s="83" t="str">
        <f t="shared" si="33"/>
        <v/>
      </c>
      <c r="M97" s="92" t="str">
        <f t="shared" si="34"/>
        <v/>
      </c>
      <c r="N97" s="75" t="str">
        <f t="shared" si="35"/>
        <v/>
      </c>
      <c r="O97" s="147" t="str">
        <f t="shared" si="28"/>
        <v/>
      </c>
      <c r="Q97" s="54" t="s">
        <v>160</v>
      </c>
    </row>
    <row r="98" spans="1:17" s="1" customFormat="1" ht="15" hidden="1" customHeight="1" x14ac:dyDescent="0.2">
      <c r="A98" s="101" t="str">
        <f t="shared" si="26"/>
        <v>x</v>
      </c>
      <c r="B98" s="210" t="s">
        <v>136</v>
      </c>
      <c r="C98" s="206"/>
      <c r="D98" s="131" t="s">
        <v>136</v>
      </c>
      <c r="E98" s="230">
        <f t="shared" si="27"/>
        <v>0</v>
      </c>
      <c r="F98" s="131" t="s">
        <v>136</v>
      </c>
      <c r="G98" s="83" t="str">
        <f t="shared" si="32"/>
        <v/>
      </c>
      <c r="H98" s="308"/>
      <c r="I98" s="230" t="s">
        <v>136</v>
      </c>
      <c r="J98" s="308" t="str">
        <f t="shared" si="22"/>
        <v/>
      </c>
      <c r="K98" s="131" t="s">
        <v>136</v>
      </c>
      <c r="L98" s="83" t="str">
        <f t="shared" si="33"/>
        <v/>
      </c>
      <c r="M98" s="92" t="str">
        <f t="shared" si="34"/>
        <v/>
      </c>
      <c r="N98" s="75" t="str">
        <f t="shared" si="35"/>
        <v/>
      </c>
      <c r="O98" s="147" t="str">
        <f t="shared" si="28"/>
        <v/>
      </c>
      <c r="Q98" s="54" t="s">
        <v>160</v>
      </c>
    </row>
    <row r="99" spans="1:17" s="1" customFormat="1" ht="15" hidden="1" customHeight="1" x14ac:dyDescent="0.2">
      <c r="A99" s="101" t="str">
        <f t="shared" si="26"/>
        <v>x</v>
      </c>
      <c r="B99" s="210" t="s">
        <v>55</v>
      </c>
      <c r="C99" s="206">
        <v>0</v>
      </c>
      <c r="D99" s="131">
        <v>0</v>
      </c>
      <c r="E99" s="230">
        <f t="shared" si="27"/>
        <v>0</v>
      </c>
      <c r="F99" s="131">
        <v>0</v>
      </c>
      <c r="G99" s="83">
        <f t="shared" si="32"/>
        <v>0</v>
      </c>
      <c r="H99" s="308"/>
      <c r="I99" s="230">
        <v>0</v>
      </c>
      <c r="J99" s="308" t="str">
        <f t="shared" si="22"/>
        <v/>
      </c>
      <c r="K99" s="131">
        <v>0</v>
      </c>
      <c r="L99" s="83">
        <f t="shared" si="33"/>
        <v>0</v>
      </c>
      <c r="M99" s="92" t="str">
        <f t="shared" si="34"/>
        <v/>
      </c>
      <c r="N99" s="75" t="str">
        <f t="shared" si="35"/>
        <v/>
      </c>
      <c r="O99" s="147" t="str">
        <f t="shared" si="28"/>
        <v/>
      </c>
      <c r="Q99" s="54" t="s">
        <v>160</v>
      </c>
    </row>
    <row r="100" spans="1:17" s="1" customFormat="1" ht="15" hidden="1" customHeight="1" x14ac:dyDescent="0.2">
      <c r="A100" s="101" t="str">
        <f t="shared" si="26"/>
        <v>x</v>
      </c>
      <c r="B100" s="210" t="s">
        <v>56</v>
      </c>
      <c r="C100" s="206">
        <v>0</v>
      </c>
      <c r="D100" s="131">
        <v>0</v>
      </c>
      <c r="E100" s="230">
        <f t="shared" si="27"/>
        <v>0</v>
      </c>
      <c r="F100" s="131">
        <v>0</v>
      </c>
      <c r="G100" s="83">
        <f t="shared" si="32"/>
        <v>0</v>
      </c>
      <c r="H100" s="308"/>
      <c r="I100" s="230">
        <v>0</v>
      </c>
      <c r="J100" s="308" t="str">
        <f t="shared" si="22"/>
        <v/>
      </c>
      <c r="K100" s="131">
        <v>0</v>
      </c>
      <c r="L100" s="83">
        <f t="shared" si="33"/>
        <v>0</v>
      </c>
      <c r="M100" s="92" t="str">
        <f t="shared" si="34"/>
        <v/>
      </c>
      <c r="N100" s="75" t="str">
        <f t="shared" si="35"/>
        <v/>
      </c>
      <c r="O100" s="147" t="str">
        <f t="shared" si="28"/>
        <v/>
      </c>
      <c r="Q100" s="54" t="s">
        <v>160</v>
      </c>
    </row>
    <row r="101" spans="1:17" s="1" customFormat="1" ht="15" hidden="1" customHeight="1" x14ac:dyDescent="0.2">
      <c r="A101" s="101" t="str">
        <f t="shared" si="26"/>
        <v>x</v>
      </c>
      <c r="B101" s="213" t="s">
        <v>99</v>
      </c>
      <c r="C101" s="193">
        <v>0</v>
      </c>
      <c r="D101" s="133">
        <v>0</v>
      </c>
      <c r="E101" s="238">
        <f t="shared" si="27"/>
        <v>0</v>
      </c>
      <c r="F101" s="133">
        <v>0</v>
      </c>
      <c r="G101" s="91">
        <f t="shared" si="32"/>
        <v>0</v>
      </c>
      <c r="H101" s="316"/>
      <c r="I101" s="238">
        <v>0</v>
      </c>
      <c r="J101" s="308" t="str">
        <f t="shared" ref="J101" si="36">IFERROR(I101/H101*100,"")</f>
        <v/>
      </c>
      <c r="K101" s="133">
        <v>0</v>
      </c>
      <c r="L101" s="91">
        <f t="shared" si="33"/>
        <v>0</v>
      </c>
      <c r="M101" s="122" t="str">
        <f t="shared" si="34"/>
        <v/>
      </c>
      <c r="N101" s="80" t="str">
        <f t="shared" si="35"/>
        <v/>
      </c>
      <c r="O101" s="148" t="str">
        <f t="shared" si="28"/>
        <v/>
      </c>
      <c r="Q101" s="54" t="s">
        <v>160</v>
      </c>
    </row>
  </sheetData>
  <mergeCells count="6">
    <mergeCell ref="B2:O2"/>
    <mergeCell ref="M3:O3"/>
    <mergeCell ref="B3:B4"/>
    <mergeCell ref="D3:G3"/>
    <mergeCell ref="C3:C4"/>
    <mergeCell ref="H3:L3"/>
  </mergeCells>
  <printOptions horizontalCentered="1"/>
  <pageMargins left="0" right="0" top="0" bottom="0" header="0" footer="0"/>
  <pageSetup paperSize="9" scale="36" orientation="landscape" r:id="rId1"/>
  <rowBreaks count="1" manualBreakCount="1">
    <brk id="52" min="1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1:R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2" sqref="B2:O2"/>
    </sheetView>
  </sheetViews>
  <sheetFormatPr defaultColWidth="9.140625" defaultRowHeight="15" x14ac:dyDescent="0.2"/>
  <cols>
    <col min="1" max="1" width="9.140625" style="7" hidden="1" customWidth="1"/>
    <col min="2" max="2" width="33.7109375" style="7" customWidth="1"/>
    <col min="3" max="3" width="18" style="7" customWidth="1"/>
    <col min="4" max="7" width="10.7109375" style="7" customWidth="1"/>
    <col min="8" max="8" width="23.42578125" style="7" customWidth="1"/>
    <col min="9" max="9" width="14.28515625" style="7" customWidth="1"/>
    <col min="10" max="11" width="10.7109375" style="7" customWidth="1"/>
    <col min="12" max="12" width="14.5703125" style="7" customWidth="1"/>
    <col min="13" max="15" width="10.7109375" style="7" customWidth="1"/>
    <col min="16" max="16" width="22.7109375" style="7" customWidth="1"/>
    <col min="17" max="17" width="23.7109375" style="7" hidden="1" customWidth="1"/>
    <col min="18" max="18" width="18.85546875" style="7" customWidth="1"/>
    <col min="19" max="16384" width="9.140625" style="7"/>
  </cols>
  <sheetData>
    <row r="1" spans="1:18" ht="16.5" customHeight="1" x14ac:dyDescent="0.2">
      <c r="B1" s="381" t="s">
        <v>75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4"/>
      <c r="Q1" s="109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119</v>
      </c>
    </row>
    <row r="3" spans="1:18" s="8" customFormat="1" ht="33.75" customHeight="1" x14ac:dyDescent="0.2">
      <c r="B3" s="358" t="s">
        <v>0</v>
      </c>
      <c r="C3" s="365" t="s">
        <v>164</v>
      </c>
      <c r="D3" s="373" t="s">
        <v>147</v>
      </c>
      <c r="E3" s="374"/>
      <c r="F3" s="375"/>
      <c r="G3" s="375"/>
      <c r="H3" s="382" t="s">
        <v>148</v>
      </c>
      <c r="I3" s="376"/>
      <c r="J3" s="376"/>
      <c r="K3" s="376"/>
      <c r="L3" s="383"/>
      <c r="M3" s="370" t="s">
        <v>146</v>
      </c>
      <c r="N3" s="371"/>
      <c r="O3" s="372"/>
      <c r="P3" s="111" t="s">
        <v>131</v>
      </c>
      <c r="Q3" s="7"/>
    </row>
    <row r="4" spans="1:18" s="8" customFormat="1" ht="46.5" customHeight="1" x14ac:dyDescent="0.2">
      <c r="B4" s="359"/>
      <c r="C4" s="366"/>
      <c r="D4" s="187" t="s">
        <v>166</v>
      </c>
      <c r="E4" s="215" t="s">
        <v>165</v>
      </c>
      <c r="F4" s="192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192" t="s">
        <v>163</v>
      </c>
      <c r="L4" s="192" t="s">
        <v>167</v>
      </c>
      <c r="M4" s="198" t="s">
        <v>166</v>
      </c>
      <c r="N4" s="192" t="s">
        <v>163</v>
      </c>
      <c r="O4" s="192" t="s">
        <v>167</v>
      </c>
      <c r="P4" s="115" t="s">
        <v>155</v>
      </c>
    </row>
    <row r="5" spans="1:18" s="54" customFormat="1" ht="15.75" x14ac:dyDescent="0.25">
      <c r="A5" s="101">
        <f>IF(OR(D5="",D5=0),"x",D5)</f>
        <v>989.0021999999999</v>
      </c>
      <c r="B5" s="199" t="s">
        <v>1</v>
      </c>
      <c r="C5" s="272">
        <v>1027.0056763</v>
      </c>
      <c r="D5" s="200">
        <f>D6+D25+D36+D45+D53+D68+D75+D89</f>
        <v>989.0021999999999</v>
      </c>
      <c r="E5" s="235">
        <f>IFERROR(D5/C5*100,0)</f>
        <v>96.299584590718581</v>
      </c>
      <c r="F5" s="234">
        <f>F6+F25+F36+F45+F53+F68+F75+F89</f>
        <v>990.38799999999992</v>
      </c>
      <c r="G5" s="81">
        <f t="shared" ref="G5:G24" si="0">IFERROR(D5-F5,"")</f>
        <v>-1.3858000000000175</v>
      </c>
      <c r="H5" s="306">
        <v>41578.342000000004</v>
      </c>
      <c r="I5" s="235">
        <f>I6+I25+I36+I45+I53+I68+I75+I89</f>
        <v>47046.497000000003</v>
      </c>
      <c r="J5" s="306">
        <f t="shared" ref="J5:J36" si="1">IFERROR(I5/H5*100,"")</f>
        <v>113.15145033921748</v>
      </c>
      <c r="K5" s="234">
        <f>K6+K25+K36+K45+K53+K68+K75+K89</f>
        <v>40647.48599999999</v>
      </c>
      <c r="L5" s="81">
        <f t="shared" ref="L5:L36" si="2">IFERROR((I5-K5),"")</f>
        <v>6399.0110000000132</v>
      </c>
      <c r="M5" s="202">
        <f t="shared" ref="M5:M36" si="3">IFERROR(IF(D5&gt;0,I5/D5*10,""),"")</f>
        <v>475.69658591254915</v>
      </c>
      <c r="N5" s="72">
        <f t="shared" ref="N5:N24" si="4">IFERROR(IF(F5&gt;0,K5/F5*10,""),"")</f>
        <v>410.41981526432062</v>
      </c>
      <c r="O5" s="216">
        <f>IFERROR(M5-N5,"")</f>
        <v>65.276770648228535</v>
      </c>
      <c r="P5" s="123" t="str">
        <f>IF(L5&gt;K5,"проверка","")</f>
        <v/>
      </c>
      <c r="Q5" s="54" t="s">
        <v>160</v>
      </c>
    </row>
    <row r="6" spans="1:18" s="13" customFormat="1" ht="15.75" x14ac:dyDescent="0.25">
      <c r="A6" s="101">
        <f t="shared" ref="A6:A69" si="5">IF(OR(D6="",D6=0),"x",D6)</f>
        <v>525.79519999999991</v>
      </c>
      <c r="B6" s="203" t="s">
        <v>2</v>
      </c>
      <c r="C6" s="204">
        <v>554.46436000000006</v>
      </c>
      <c r="D6" s="194">
        <f>SUM(D7:D24)</f>
        <v>525.79519999999991</v>
      </c>
      <c r="E6" s="236">
        <f t="shared" ref="E6:E69" si="6">IFERROR(D6/C6*100,0)</f>
        <v>94.829395346528642</v>
      </c>
      <c r="F6" s="229">
        <f>SUM(F7:F24)</f>
        <v>532.88600000000008</v>
      </c>
      <c r="G6" s="82">
        <f t="shared" si="0"/>
        <v>-7.0908000000001721</v>
      </c>
      <c r="H6" s="307">
        <v>22108.700000000004</v>
      </c>
      <c r="I6" s="236">
        <f>SUM(I7:I24)</f>
        <v>25095.319</v>
      </c>
      <c r="J6" s="307">
        <f t="shared" si="1"/>
        <v>113.50879518017791</v>
      </c>
      <c r="K6" s="229">
        <f>SUM(K7:K24)</f>
        <v>20895.147000000001</v>
      </c>
      <c r="L6" s="82">
        <f t="shared" si="2"/>
        <v>4200.1719999999987</v>
      </c>
      <c r="M6" s="94">
        <f t="shared" si="3"/>
        <v>477.28315131062448</v>
      </c>
      <c r="N6" s="73">
        <f t="shared" si="4"/>
        <v>392.11289093727362</v>
      </c>
      <c r="O6" s="139">
        <f t="shared" ref="O6:O69" si="7">IFERROR(M6-N6,"")</f>
        <v>85.170260373350857</v>
      </c>
      <c r="P6" s="123" t="str">
        <f t="shared" ref="P6:P69" si="8">IF(L6&gt;K6,"проверка","")</f>
        <v/>
      </c>
      <c r="Q6" s="54" t="s">
        <v>160</v>
      </c>
    </row>
    <row r="7" spans="1:18" s="1" customFormat="1" ht="15.75" x14ac:dyDescent="0.25">
      <c r="A7" s="101">
        <f t="shared" si="5"/>
        <v>52.972000000000001</v>
      </c>
      <c r="B7" s="205" t="s">
        <v>3</v>
      </c>
      <c r="C7" s="206">
        <v>58.66939</v>
      </c>
      <c r="D7" s="195">
        <v>52.972000000000001</v>
      </c>
      <c r="E7" s="230">
        <f t="shared" si="6"/>
        <v>90.288990562199473</v>
      </c>
      <c r="F7" s="230">
        <v>53.131999999999998</v>
      </c>
      <c r="G7" s="83">
        <f t="shared" si="0"/>
        <v>-0.15999999999999659</v>
      </c>
      <c r="H7" s="308">
        <v>2306.8000000000002</v>
      </c>
      <c r="I7" s="230">
        <v>2981.0479999999998</v>
      </c>
      <c r="J7" s="308">
        <f t="shared" si="1"/>
        <v>129.22871510317319</v>
      </c>
      <c r="K7" s="131">
        <v>2276.1559999999999</v>
      </c>
      <c r="L7" s="83">
        <f t="shared" si="2"/>
        <v>704.89199999999983</v>
      </c>
      <c r="M7" s="95">
        <f t="shared" si="3"/>
        <v>562.7591935362077</v>
      </c>
      <c r="N7" s="74">
        <f t="shared" si="4"/>
        <v>428.39644658586167</v>
      </c>
      <c r="O7" s="140">
        <f t="shared" si="7"/>
        <v>134.36274695034604</v>
      </c>
      <c r="P7" s="123" t="str">
        <f t="shared" si="8"/>
        <v/>
      </c>
      <c r="Q7" s="54" t="s">
        <v>160</v>
      </c>
    </row>
    <row r="8" spans="1:18" s="1" customFormat="1" ht="15.75" x14ac:dyDescent="0.25">
      <c r="A8" s="101">
        <f t="shared" si="5"/>
        <v>5.0279999999999996</v>
      </c>
      <c r="B8" s="205" t="s">
        <v>4</v>
      </c>
      <c r="C8" s="206">
        <v>5.1479999999999997</v>
      </c>
      <c r="D8" s="195">
        <v>5.0279999999999996</v>
      </c>
      <c r="E8" s="230">
        <f t="shared" si="6"/>
        <v>97.668997668997676</v>
      </c>
      <c r="F8" s="230">
        <v>5.5060000000000002</v>
      </c>
      <c r="G8" s="83">
        <f t="shared" si="0"/>
        <v>-0.47800000000000065</v>
      </c>
      <c r="H8" s="308">
        <v>171.2</v>
      </c>
      <c r="I8" s="230">
        <v>151</v>
      </c>
      <c r="J8" s="308">
        <f t="shared" si="1"/>
        <v>88.200934579439263</v>
      </c>
      <c r="K8" s="131">
        <v>175.82499999999999</v>
      </c>
      <c r="L8" s="83">
        <f t="shared" si="2"/>
        <v>-24.824999999999989</v>
      </c>
      <c r="M8" s="95">
        <f t="shared" si="3"/>
        <v>300.31821797931582</v>
      </c>
      <c r="N8" s="74">
        <f t="shared" si="4"/>
        <v>319.33345441336718</v>
      </c>
      <c r="O8" s="99">
        <f t="shared" si="7"/>
        <v>-19.01523643405136</v>
      </c>
      <c r="P8" s="123" t="str">
        <f t="shared" si="8"/>
        <v/>
      </c>
      <c r="Q8" s="54" t="s">
        <v>160</v>
      </c>
    </row>
    <row r="9" spans="1:18" s="1" customFormat="1" ht="15" hidden="1" customHeight="1" x14ac:dyDescent="0.25">
      <c r="A9" s="101" t="str">
        <f t="shared" si="5"/>
        <v>x</v>
      </c>
      <c r="B9" s="205" t="s">
        <v>5</v>
      </c>
      <c r="C9" s="206"/>
      <c r="D9" s="195">
        <v>0</v>
      </c>
      <c r="E9" s="230">
        <f t="shared" si="6"/>
        <v>0</v>
      </c>
      <c r="F9" s="230">
        <v>0</v>
      </c>
      <c r="G9" s="83">
        <f t="shared" si="0"/>
        <v>0</v>
      </c>
      <c r="H9" s="308"/>
      <c r="I9" s="230">
        <v>0</v>
      </c>
      <c r="J9" s="308" t="str">
        <f t="shared" si="1"/>
        <v/>
      </c>
      <c r="K9" s="131">
        <v>0</v>
      </c>
      <c r="L9" s="83">
        <f t="shared" si="2"/>
        <v>0</v>
      </c>
      <c r="M9" s="95" t="str">
        <f t="shared" si="3"/>
        <v/>
      </c>
      <c r="N9" s="74" t="str">
        <f t="shared" si="4"/>
        <v/>
      </c>
      <c r="O9" s="99" t="str">
        <f t="shared" si="7"/>
        <v/>
      </c>
      <c r="P9" s="123" t="str">
        <f t="shared" si="8"/>
        <v/>
      </c>
      <c r="Q9" s="54" t="s">
        <v>160</v>
      </c>
    </row>
    <row r="10" spans="1:18" s="1" customFormat="1" ht="15.75" x14ac:dyDescent="0.25">
      <c r="A10" s="101">
        <f t="shared" si="5"/>
        <v>107.6</v>
      </c>
      <c r="B10" s="205" t="s">
        <v>6</v>
      </c>
      <c r="C10" s="206">
        <v>120.06847</v>
      </c>
      <c r="D10" s="195">
        <v>107.6</v>
      </c>
      <c r="E10" s="230">
        <f t="shared" si="6"/>
        <v>89.615533536822781</v>
      </c>
      <c r="F10" s="230">
        <v>117.23</v>
      </c>
      <c r="G10" s="83">
        <f t="shared" si="0"/>
        <v>-9.6300000000000097</v>
      </c>
      <c r="H10" s="308">
        <v>4672.3999999999996</v>
      </c>
      <c r="I10" s="230">
        <v>5623.4</v>
      </c>
      <c r="J10" s="308">
        <f t="shared" si="1"/>
        <v>120.35356561938191</v>
      </c>
      <c r="K10" s="131">
        <v>4443.8</v>
      </c>
      <c r="L10" s="83">
        <f t="shared" si="2"/>
        <v>1179.5999999999995</v>
      </c>
      <c r="M10" s="95">
        <f t="shared" si="3"/>
        <v>522.62081784386612</v>
      </c>
      <c r="N10" s="74">
        <f t="shared" si="4"/>
        <v>379.06679177684896</v>
      </c>
      <c r="O10" s="99">
        <f t="shared" si="7"/>
        <v>143.55402606701716</v>
      </c>
      <c r="P10" s="123" t="str">
        <f t="shared" si="8"/>
        <v/>
      </c>
      <c r="Q10" s="54" t="s">
        <v>160</v>
      </c>
    </row>
    <row r="11" spans="1:18" s="1" customFormat="1" ht="15" hidden="1" customHeight="1" x14ac:dyDescent="0.25">
      <c r="A11" s="101" t="str">
        <f t="shared" si="5"/>
        <v>x</v>
      </c>
      <c r="B11" s="205" t="s">
        <v>7</v>
      </c>
      <c r="C11" s="206"/>
      <c r="D11" s="195">
        <v>0</v>
      </c>
      <c r="E11" s="230">
        <f t="shared" si="6"/>
        <v>0</v>
      </c>
      <c r="F11" s="230">
        <v>0</v>
      </c>
      <c r="G11" s="83">
        <f t="shared" si="0"/>
        <v>0</v>
      </c>
      <c r="H11" s="308"/>
      <c r="I11" s="230">
        <v>0</v>
      </c>
      <c r="J11" s="308" t="str">
        <f t="shared" si="1"/>
        <v/>
      </c>
      <c r="K11" s="131">
        <v>0</v>
      </c>
      <c r="L11" s="83">
        <f t="shared" si="2"/>
        <v>0</v>
      </c>
      <c r="M11" s="95" t="str">
        <f t="shared" si="3"/>
        <v/>
      </c>
      <c r="N11" s="74" t="str">
        <f t="shared" si="4"/>
        <v/>
      </c>
      <c r="O11" s="99" t="str">
        <f t="shared" si="7"/>
        <v/>
      </c>
      <c r="P11" s="123" t="str">
        <f t="shared" si="8"/>
        <v/>
      </c>
      <c r="Q11" s="54" t="s">
        <v>160</v>
      </c>
    </row>
    <row r="12" spans="1:18" s="1" customFormat="1" ht="15" hidden="1" customHeight="1" x14ac:dyDescent="0.25">
      <c r="A12" s="101" t="str">
        <f t="shared" si="5"/>
        <v>x</v>
      </c>
      <c r="B12" s="205" t="s">
        <v>8</v>
      </c>
      <c r="C12" s="206"/>
      <c r="D12" s="195">
        <v>0</v>
      </c>
      <c r="E12" s="230">
        <f t="shared" si="6"/>
        <v>0</v>
      </c>
      <c r="F12" s="230">
        <v>0</v>
      </c>
      <c r="G12" s="83">
        <f t="shared" si="0"/>
        <v>0</v>
      </c>
      <c r="H12" s="308"/>
      <c r="I12" s="230">
        <v>0</v>
      </c>
      <c r="J12" s="308" t="str">
        <f t="shared" si="1"/>
        <v/>
      </c>
      <c r="K12" s="131">
        <v>0</v>
      </c>
      <c r="L12" s="83">
        <f t="shared" si="2"/>
        <v>0</v>
      </c>
      <c r="M12" s="95" t="str">
        <f t="shared" si="3"/>
        <v/>
      </c>
      <c r="N12" s="74" t="str">
        <f t="shared" si="4"/>
        <v/>
      </c>
      <c r="O12" s="99" t="str">
        <f t="shared" si="7"/>
        <v/>
      </c>
      <c r="P12" s="123" t="str">
        <f t="shared" si="8"/>
        <v/>
      </c>
      <c r="Q12" s="54" t="s">
        <v>160</v>
      </c>
    </row>
    <row r="13" spans="1:18" s="1" customFormat="1" ht="15" hidden="1" customHeight="1" x14ac:dyDescent="0.25">
      <c r="A13" s="101" t="str">
        <f t="shared" si="5"/>
        <v>x</v>
      </c>
      <c r="B13" s="205" t="s">
        <v>9</v>
      </c>
      <c r="C13" s="206"/>
      <c r="D13" s="195">
        <v>0</v>
      </c>
      <c r="E13" s="230">
        <f t="shared" si="6"/>
        <v>0</v>
      </c>
      <c r="F13" s="230">
        <v>0</v>
      </c>
      <c r="G13" s="83">
        <f t="shared" si="0"/>
        <v>0</v>
      </c>
      <c r="H13" s="308"/>
      <c r="I13" s="230">
        <v>0</v>
      </c>
      <c r="J13" s="308" t="str">
        <f t="shared" si="1"/>
        <v/>
      </c>
      <c r="K13" s="131">
        <v>0</v>
      </c>
      <c r="L13" s="83">
        <f t="shared" si="2"/>
        <v>0</v>
      </c>
      <c r="M13" s="95" t="str">
        <f t="shared" si="3"/>
        <v/>
      </c>
      <c r="N13" s="74" t="str">
        <f t="shared" si="4"/>
        <v/>
      </c>
      <c r="O13" s="99" t="str">
        <f t="shared" si="7"/>
        <v/>
      </c>
      <c r="P13" s="123" t="str">
        <f t="shared" si="8"/>
        <v/>
      </c>
      <c r="Q13" s="54" t="s">
        <v>160</v>
      </c>
    </row>
    <row r="14" spans="1:18" s="1" customFormat="1" ht="15.75" x14ac:dyDescent="0.25">
      <c r="A14" s="101">
        <f t="shared" si="5"/>
        <v>93</v>
      </c>
      <c r="B14" s="205" t="s">
        <v>10</v>
      </c>
      <c r="C14" s="206">
        <v>94.596599999999995</v>
      </c>
      <c r="D14" s="195">
        <v>93</v>
      </c>
      <c r="E14" s="230">
        <f t="shared" si="6"/>
        <v>98.312201495614019</v>
      </c>
      <c r="F14" s="230">
        <v>90.444999999999993</v>
      </c>
      <c r="G14" s="83">
        <f t="shared" si="0"/>
        <v>2.5550000000000068</v>
      </c>
      <c r="H14" s="308">
        <v>4350</v>
      </c>
      <c r="I14" s="230">
        <v>4522.7</v>
      </c>
      <c r="J14" s="308">
        <f t="shared" si="1"/>
        <v>103.97011494252872</v>
      </c>
      <c r="K14" s="131">
        <v>3612.29</v>
      </c>
      <c r="L14" s="83">
        <f t="shared" si="2"/>
        <v>910.40999999999985</v>
      </c>
      <c r="M14" s="95">
        <f t="shared" si="3"/>
        <v>486.31182795698925</v>
      </c>
      <c r="N14" s="74">
        <f t="shared" si="4"/>
        <v>399.39078998286254</v>
      </c>
      <c r="O14" s="99">
        <f t="shared" si="7"/>
        <v>86.921037974126705</v>
      </c>
      <c r="P14" s="123" t="str">
        <f t="shared" si="8"/>
        <v/>
      </c>
      <c r="Q14" s="54" t="s">
        <v>160</v>
      </c>
    </row>
    <row r="15" spans="1:18" s="1" customFormat="1" ht="15.75" x14ac:dyDescent="0.25">
      <c r="A15" s="101">
        <f t="shared" si="5"/>
        <v>110.3</v>
      </c>
      <c r="B15" s="205" t="s">
        <v>11</v>
      </c>
      <c r="C15" s="206">
        <v>111.7257</v>
      </c>
      <c r="D15" s="195">
        <v>110.3</v>
      </c>
      <c r="E15" s="230">
        <f t="shared" si="6"/>
        <v>98.723928335199503</v>
      </c>
      <c r="F15" s="230">
        <v>110.502</v>
      </c>
      <c r="G15" s="83">
        <f t="shared" si="0"/>
        <v>-0.20199999999999818</v>
      </c>
      <c r="H15" s="308">
        <v>4000</v>
      </c>
      <c r="I15" s="230">
        <v>4873</v>
      </c>
      <c r="J15" s="308">
        <f t="shared" si="1"/>
        <v>121.825</v>
      </c>
      <c r="K15" s="131">
        <v>4037.1</v>
      </c>
      <c r="L15" s="83">
        <f t="shared" si="2"/>
        <v>835.90000000000009</v>
      </c>
      <c r="M15" s="95">
        <f t="shared" si="3"/>
        <v>441.79510426110608</v>
      </c>
      <c r="N15" s="74">
        <f t="shared" si="4"/>
        <v>365.34180376825759</v>
      </c>
      <c r="O15" s="99">
        <f t="shared" si="7"/>
        <v>76.453300492848484</v>
      </c>
      <c r="P15" s="123" t="str">
        <f t="shared" si="8"/>
        <v/>
      </c>
      <c r="Q15" s="54" t="s">
        <v>160</v>
      </c>
    </row>
    <row r="16" spans="1:18" s="1" customFormat="1" ht="15" hidden="1" customHeight="1" x14ac:dyDescent="0.25">
      <c r="A16" s="101" t="str">
        <f t="shared" si="5"/>
        <v>x</v>
      </c>
      <c r="B16" s="205" t="s">
        <v>58</v>
      </c>
      <c r="C16" s="206"/>
      <c r="D16" s="195">
        <v>0</v>
      </c>
      <c r="E16" s="230">
        <f t="shared" si="6"/>
        <v>0</v>
      </c>
      <c r="F16" s="230">
        <v>0</v>
      </c>
      <c r="G16" s="83">
        <f t="shared" si="0"/>
        <v>0</v>
      </c>
      <c r="H16" s="308"/>
      <c r="I16" s="230">
        <v>0</v>
      </c>
      <c r="J16" s="308" t="str">
        <f t="shared" si="1"/>
        <v/>
      </c>
      <c r="K16" s="131">
        <v>0</v>
      </c>
      <c r="L16" s="83">
        <f t="shared" si="2"/>
        <v>0</v>
      </c>
      <c r="M16" s="95" t="str">
        <f t="shared" si="3"/>
        <v/>
      </c>
      <c r="N16" s="74" t="str">
        <f t="shared" si="4"/>
        <v/>
      </c>
      <c r="O16" s="99" t="str">
        <f t="shared" si="7"/>
        <v/>
      </c>
      <c r="P16" s="123" t="str">
        <f t="shared" si="8"/>
        <v/>
      </c>
      <c r="Q16" s="54" t="s">
        <v>160</v>
      </c>
    </row>
    <row r="17" spans="1:17" s="1" customFormat="1" ht="15.75" x14ac:dyDescent="0.25">
      <c r="A17" s="101">
        <f t="shared" si="5"/>
        <v>48.117199999999997</v>
      </c>
      <c r="B17" s="205" t="s">
        <v>12</v>
      </c>
      <c r="C17" s="206">
        <v>48.117199999999997</v>
      </c>
      <c r="D17" s="195">
        <v>48.117199999999997</v>
      </c>
      <c r="E17" s="230">
        <f t="shared" si="6"/>
        <v>100</v>
      </c>
      <c r="F17" s="230">
        <v>47.36</v>
      </c>
      <c r="G17" s="83">
        <f t="shared" si="0"/>
        <v>0.75719999999999743</v>
      </c>
      <c r="H17" s="308">
        <v>1950</v>
      </c>
      <c r="I17" s="230">
        <v>2022.29</v>
      </c>
      <c r="J17" s="308">
        <f t="shared" si="1"/>
        <v>103.70717948717949</v>
      </c>
      <c r="K17" s="131">
        <v>1915.34</v>
      </c>
      <c r="L17" s="83">
        <f t="shared" si="2"/>
        <v>106.95000000000005</v>
      </c>
      <c r="M17" s="95">
        <f t="shared" si="3"/>
        <v>420.28422268959957</v>
      </c>
      <c r="N17" s="74">
        <f t="shared" si="4"/>
        <v>404.42145270270265</v>
      </c>
      <c r="O17" s="99">
        <f t="shared" si="7"/>
        <v>15.862769986896922</v>
      </c>
      <c r="P17" s="123" t="str">
        <f t="shared" si="8"/>
        <v/>
      </c>
      <c r="Q17" s="54" t="s">
        <v>160</v>
      </c>
    </row>
    <row r="18" spans="1:17" s="1" customFormat="1" ht="15.75" x14ac:dyDescent="0.25">
      <c r="A18" s="101">
        <f t="shared" si="5"/>
        <v>7.33</v>
      </c>
      <c r="B18" s="205" t="s">
        <v>13</v>
      </c>
      <c r="C18" s="206">
        <v>7.33</v>
      </c>
      <c r="D18" s="195">
        <v>7.33</v>
      </c>
      <c r="E18" s="230">
        <f t="shared" si="6"/>
        <v>100</v>
      </c>
      <c r="F18" s="230">
        <v>6.468</v>
      </c>
      <c r="G18" s="83">
        <f t="shared" si="0"/>
        <v>0.8620000000000001</v>
      </c>
      <c r="H18" s="308">
        <v>274.89999999999998</v>
      </c>
      <c r="I18" s="230">
        <v>331.08699999999999</v>
      </c>
      <c r="J18" s="308">
        <f t="shared" si="1"/>
        <v>120.43906875227357</v>
      </c>
      <c r="K18" s="131">
        <v>218.684</v>
      </c>
      <c r="L18" s="83">
        <f t="shared" si="2"/>
        <v>112.40299999999999</v>
      </c>
      <c r="M18" s="95">
        <f t="shared" si="3"/>
        <v>451.68758526603</v>
      </c>
      <c r="N18" s="74">
        <f t="shared" si="4"/>
        <v>338.10142238713667</v>
      </c>
      <c r="O18" s="99">
        <f t="shared" si="7"/>
        <v>113.58616287889333</v>
      </c>
      <c r="P18" s="123" t="str">
        <f t="shared" si="8"/>
        <v/>
      </c>
      <c r="Q18" s="54" t="s">
        <v>160</v>
      </c>
    </row>
    <row r="19" spans="1:17" s="1" customFormat="1" ht="15" hidden="1" customHeight="1" x14ac:dyDescent="0.25">
      <c r="A19" s="101" t="str">
        <f t="shared" si="5"/>
        <v>x</v>
      </c>
      <c r="B19" s="205" t="s">
        <v>14</v>
      </c>
      <c r="C19" s="206"/>
      <c r="D19" s="195">
        <v>0</v>
      </c>
      <c r="E19" s="230">
        <f t="shared" si="6"/>
        <v>0</v>
      </c>
      <c r="F19" s="230">
        <v>0</v>
      </c>
      <c r="G19" s="83">
        <f t="shared" si="0"/>
        <v>0</v>
      </c>
      <c r="H19" s="308"/>
      <c r="I19" s="230">
        <v>0</v>
      </c>
      <c r="J19" s="308" t="str">
        <f t="shared" si="1"/>
        <v/>
      </c>
      <c r="K19" s="131">
        <v>0</v>
      </c>
      <c r="L19" s="83">
        <f t="shared" si="2"/>
        <v>0</v>
      </c>
      <c r="M19" s="95" t="str">
        <f t="shared" si="3"/>
        <v/>
      </c>
      <c r="N19" s="74" t="str">
        <f t="shared" si="4"/>
        <v/>
      </c>
      <c r="O19" s="99" t="str">
        <f t="shared" si="7"/>
        <v/>
      </c>
      <c r="P19" s="123" t="str">
        <f t="shared" si="8"/>
        <v/>
      </c>
      <c r="Q19" s="54" t="s">
        <v>160</v>
      </c>
    </row>
    <row r="20" spans="1:17" s="1" customFormat="1" ht="15.75" x14ac:dyDescent="0.25">
      <c r="A20" s="101">
        <f t="shared" si="5"/>
        <v>97.548000000000002</v>
      </c>
      <c r="B20" s="205" t="s">
        <v>15</v>
      </c>
      <c r="C20" s="206">
        <v>104.86799999999999</v>
      </c>
      <c r="D20" s="195">
        <v>97.548000000000002</v>
      </c>
      <c r="E20" s="230">
        <f t="shared" si="6"/>
        <v>93.019796315367898</v>
      </c>
      <c r="F20" s="230">
        <v>97.863</v>
      </c>
      <c r="G20" s="83">
        <f t="shared" si="0"/>
        <v>-0.31499999999999773</v>
      </c>
      <c r="H20" s="308">
        <v>4221.8999999999996</v>
      </c>
      <c r="I20" s="230">
        <v>4420.6940000000004</v>
      </c>
      <c r="J20" s="308">
        <f t="shared" si="1"/>
        <v>104.70863829081696</v>
      </c>
      <c r="K20" s="131">
        <v>4040.9520000000002</v>
      </c>
      <c r="L20" s="83">
        <f t="shared" si="2"/>
        <v>379.74200000000019</v>
      </c>
      <c r="M20" s="95">
        <f t="shared" si="3"/>
        <v>453.18140812728097</v>
      </c>
      <c r="N20" s="74">
        <f t="shared" si="4"/>
        <v>412.91928512308027</v>
      </c>
      <c r="O20" s="99">
        <f t="shared" si="7"/>
        <v>40.262123004200703</v>
      </c>
      <c r="P20" s="123" t="str">
        <f t="shared" si="8"/>
        <v/>
      </c>
      <c r="Q20" s="54" t="s">
        <v>160</v>
      </c>
    </row>
    <row r="21" spans="1:17" s="1" customFormat="1" ht="15" hidden="1" customHeight="1" x14ac:dyDescent="0.25">
      <c r="A21" s="101" t="str">
        <f t="shared" si="5"/>
        <v>x</v>
      </c>
      <c r="B21" s="205" t="s">
        <v>16</v>
      </c>
      <c r="C21" s="206"/>
      <c r="D21" s="195">
        <v>0</v>
      </c>
      <c r="E21" s="230">
        <f t="shared" si="6"/>
        <v>0</v>
      </c>
      <c r="F21" s="230">
        <v>0</v>
      </c>
      <c r="G21" s="83">
        <f t="shared" si="0"/>
        <v>0</v>
      </c>
      <c r="H21" s="308"/>
      <c r="I21" s="230">
        <v>0</v>
      </c>
      <c r="J21" s="308" t="str">
        <f t="shared" si="1"/>
        <v/>
      </c>
      <c r="K21" s="131">
        <v>0</v>
      </c>
      <c r="L21" s="83">
        <f t="shared" si="2"/>
        <v>0</v>
      </c>
      <c r="M21" s="95" t="str">
        <f t="shared" si="3"/>
        <v/>
      </c>
      <c r="N21" s="74" t="str">
        <f t="shared" si="4"/>
        <v/>
      </c>
      <c r="O21" s="99" t="str">
        <f t="shared" si="7"/>
        <v/>
      </c>
      <c r="P21" s="123" t="str">
        <f t="shared" si="8"/>
        <v/>
      </c>
      <c r="Q21" s="54" t="s">
        <v>160</v>
      </c>
    </row>
    <row r="22" spans="1:17" s="1" customFormat="1" ht="15.75" x14ac:dyDescent="0.25">
      <c r="A22" s="101">
        <f t="shared" si="5"/>
        <v>3.9</v>
      </c>
      <c r="B22" s="205" t="s">
        <v>17</v>
      </c>
      <c r="C22" s="206">
        <v>3.9409999999999998</v>
      </c>
      <c r="D22" s="195">
        <v>3.9</v>
      </c>
      <c r="E22" s="230">
        <f t="shared" si="6"/>
        <v>98.959654909921341</v>
      </c>
      <c r="F22" s="230">
        <v>4.38</v>
      </c>
      <c r="G22" s="83">
        <f t="shared" si="0"/>
        <v>-0.48</v>
      </c>
      <c r="H22" s="308">
        <v>161.5</v>
      </c>
      <c r="I22" s="230">
        <v>170.1</v>
      </c>
      <c r="J22" s="308">
        <f t="shared" si="1"/>
        <v>105.3250773993808</v>
      </c>
      <c r="K22" s="131">
        <v>175</v>
      </c>
      <c r="L22" s="83">
        <f t="shared" si="2"/>
        <v>-4.9000000000000057</v>
      </c>
      <c r="M22" s="95">
        <f t="shared" si="3"/>
        <v>436.15384615384613</v>
      </c>
      <c r="N22" s="74">
        <f t="shared" si="4"/>
        <v>399.54337899543384</v>
      </c>
      <c r="O22" s="99">
        <f t="shared" si="7"/>
        <v>36.610467158412291</v>
      </c>
      <c r="P22" s="123" t="str">
        <f t="shared" si="8"/>
        <v/>
      </c>
      <c r="Q22" s="54" t="s">
        <v>160</v>
      </c>
    </row>
    <row r="23" spans="1:17" s="1" customFormat="1" ht="15" hidden="1" customHeight="1" x14ac:dyDescent="0.25">
      <c r="A23" s="101" t="str">
        <f t="shared" si="5"/>
        <v>x</v>
      </c>
      <c r="B23" s="205" t="s">
        <v>18</v>
      </c>
      <c r="C23" s="206"/>
      <c r="D23" s="195">
        <v>0</v>
      </c>
      <c r="E23" s="230">
        <f t="shared" si="6"/>
        <v>0</v>
      </c>
      <c r="F23" s="230">
        <v>0</v>
      </c>
      <c r="G23" s="83">
        <f t="shared" si="0"/>
        <v>0</v>
      </c>
      <c r="H23" s="308"/>
      <c r="I23" s="230">
        <v>0</v>
      </c>
      <c r="J23" s="308" t="str">
        <f t="shared" si="1"/>
        <v/>
      </c>
      <c r="K23" s="131">
        <v>0</v>
      </c>
      <c r="L23" s="83">
        <f t="shared" si="2"/>
        <v>0</v>
      </c>
      <c r="M23" s="95" t="str">
        <f t="shared" si="3"/>
        <v/>
      </c>
      <c r="N23" s="74" t="str">
        <f t="shared" si="4"/>
        <v/>
      </c>
      <c r="O23" s="99" t="str">
        <f t="shared" si="7"/>
        <v/>
      </c>
      <c r="P23" s="123" t="str">
        <f t="shared" si="8"/>
        <v/>
      </c>
      <c r="Q23" s="54" t="s">
        <v>160</v>
      </c>
    </row>
    <row r="24" spans="1:17" s="1" customFormat="1" ht="15" hidden="1" customHeight="1" x14ac:dyDescent="0.25">
      <c r="A24" s="101" t="str">
        <f t="shared" si="5"/>
        <v>x</v>
      </c>
      <c r="B24" s="205" t="s">
        <v>152</v>
      </c>
      <c r="C24" s="206"/>
      <c r="D24" s="195" t="s">
        <v>136</v>
      </c>
      <c r="E24" s="230">
        <f t="shared" si="6"/>
        <v>0</v>
      </c>
      <c r="F24" s="230" t="s">
        <v>136</v>
      </c>
      <c r="G24" s="83" t="str">
        <f t="shared" si="0"/>
        <v/>
      </c>
      <c r="H24" s="308"/>
      <c r="I24" s="230" t="s">
        <v>136</v>
      </c>
      <c r="J24" s="308" t="str">
        <f t="shared" si="1"/>
        <v/>
      </c>
      <c r="K24" s="131" t="s">
        <v>136</v>
      </c>
      <c r="L24" s="83" t="str">
        <f t="shared" si="2"/>
        <v/>
      </c>
      <c r="M24" s="95" t="str">
        <f t="shared" si="3"/>
        <v/>
      </c>
      <c r="N24" s="74" t="str">
        <f t="shared" si="4"/>
        <v/>
      </c>
      <c r="O24" s="99" t="str">
        <f t="shared" si="7"/>
        <v/>
      </c>
      <c r="P24" s="123" t="str">
        <f t="shared" si="8"/>
        <v/>
      </c>
      <c r="Q24" s="54" t="s">
        <v>160</v>
      </c>
    </row>
    <row r="25" spans="1:17" s="13" customFormat="1" ht="15.75" hidden="1" customHeight="1" x14ac:dyDescent="0.25">
      <c r="A25" s="101" t="str">
        <f t="shared" si="5"/>
        <v>x</v>
      </c>
      <c r="B25" s="203" t="s">
        <v>19</v>
      </c>
      <c r="C25" s="204">
        <v>2.0000000000000001E-4</v>
      </c>
      <c r="D25" s="194">
        <f>SUM(D26:D35)</f>
        <v>0</v>
      </c>
      <c r="E25" s="236">
        <f t="shared" si="6"/>
        <v>0</v>
      </c>
      <c r="F25" s="231">
        <f>SUM(F26:F35)</f>
        <v>0</v>
      </c>
      <c r="G25" s="82">
        <f>D25-F25</f>
        <v>0</v>
      </c>
      <c r="H25" s="307">
        <v>0</v>
      </c>
      <c r="I25" s="236">
        <f>SUM(I26:I35)</f>
        <v>0</v>
      </c>
      <c r="J25" s="351" t="str">
        <f t="shared" si="1"/>
        <v/>
      </c>
      <c r="K25" s="229">
        <f>SUM(K26:K35)</f>
        <v>0</v>
      </c>
      <c r="L25" s="82">
        <f t="shared" si="2"/>
        <v>0</v>
      </c>
      <c r="M25" s="94" t="str">
        <f t="shared" si="3"/>
        <v/>
      </c>
      <c r="N25" s="73" t="str">
        <f>IF(F25&gt;0,K25/F25*10,"")</f>
        <v/>
      </c>
      <c r="O25" s="99" t="str">
        <f t="shared" si="7"/>
        <v/>
      </c>
      <c r="P25" s="123" t="str">
        <f t="shared" si="8"/>
        <v/>
      </c>
      <c r="Q25" s="54" t="s">
        <v>160</v>
      </c>
    </row>
    <row r="26" spans="1:17" s="1" customFormat="1" ht="15" hidden="1" customHeight="1" x14ac:dyDescent="0.25">
      <c r="A26" s="101" t="str">
        <f t="shared" si="5"/>
        <v>x</v>
      </c>
      <c r="B26" s="205" t="s">
        <v>137</v>
      </c>
      <c r="C26" s="206"/>
      <c r="D26" s="195">
        <v>0</v>
      </c>
      <c r="E26" s="230">
        <f t="shared" si="6"/>
        <v>0</v>
      </c>
      <c r="F26" s="230">
        <v>0</v>
      </c>
      <c r="G26" s="84">
        <f t="shared" ref="G26:G74" si="9">IFERROR(D26-F26,"")</f>
        <v>0</v>
      </c>
      <c r="H26" s="309"/>
      <c r="I26" s="230">
        <v>0</v>
      </c>
      <c r="J26" s="308" t="str">
        <f t="shared" si="1"/>
        <v/>
      </c>
      <c r="K26" s="131">
        <v>0</v>
      </c>
      <c r="L26" s="84">
        <f t="shared" si="2"/>
        <v>0</v>
      </c>
      <c r="M26" s="95" t="str">
        <f t="shared" si="3"/>
        <v/>
      </c>
      <c r="N26" s="75" t="str">
        <f t="shared" ref="N26:N57" si="10">IFERROR(IF(F26&gt;0,K26/F26*10,""),"")</f>
        <v/>
      </c>
      <c r="O26" s="98" t="str">
        <f t="shared" si="7"/>
        <v/>
      </c>
      <c r="P26" s="123" t="str">
        <f t="shared" si="8"/>
        <v/>
      </c>
      <c r="Q26" s="54" t="s">
        <v>160</v>
      </c>
    </row>
    <row r="27" spans="1:17" s="1" customFormat="1" ht="15" hidden="1" customHeight="1" x14ac:dyDescent="0.25">
      <c r="A27" s="101" t="str">
        <f t="shared" si="5"/>
        <v>x</v>
      </c>
      <c r="B27" s="205" t="s">
        <v>20</v>
      </c>
      <c r="C27" s="206"/>
      <c r="D27" s="195">
        <v>0</v>
      </c>
      <c r="E27" s="230">
        <f t="shared" si="6"/>
        <v>0</v>
      </c>
      <c r="F27" s="230">
        <v>0</v>
      </c>
      <c r="G27" s="84">
        <f t="shared" si="9"/>
        <v>0</v>
      </c>
      <c r="H27" s="309"/>
      <c r="I27" s="230">
        <v>0</v>
      </c>
      <c r="J27" s="308" t="str">
        <f t="shared" si="1"/>
        <v/>
      </c>
      <c r="K27" s="131">
        <v>0</v>
      </c>
      <c r="L27" s="84">
        <f t="shared" si="2"/>
        <v>0</v>
      </c>
      <c r="M27" s="95" t="str">
        <f t="shared" si="3"/>
        <v/>
      </c>
      <c r="N27" s="75" t="str">
        <f t="shared" si="10"/>
        <v/>
      </c>
      <c r="O27" s="141" t="str">
        <f t="shared" si="7"/>
        <v/>
      </c>
      <c r="P27" s="123" t="str">
        <f t="shared" si="8"/>
        <v/>
      </c>
      <c r="Q27" s="54" t="s">
        <v>161</v>
      </c>
    </row>
    <row r="28" spans="1:17" s="1" customFormat="1" ht="15" hidden="1" customHeight="1" x14ac:dyDescent="0.25">
      <c r="A28" s="101" t="str">
        <f t="shared" si="5"/>
        <v>x</v>
      </c>
      <c r="B28" s="205" t="s">
        <v>21</v>
      </c>
      <c r="C28" s="206"/>
      <c r="D28" s="195">
        <v>0</v>
      </c>
      <c r="E28" s="230">
        <f t="shared" si="6"/>
        <v>0</v>
      </c>
      <c r="F28" s="230">
        <v>0</v>
      </c>
      <c r="G28" s="84">
        <f t="shared" si="9"/>
        <v>0</v>
      </c>
      <c r="H28" s="309"/>
      <c r="I28" s="230">
        <v>0</v>
      </c>
      <c r="J28" s="308" t="str">
        <f t="shared" si="1"/>
        <v/>
      </c>
      <c r="K28" s="131">
        <v>0</v>
      </c>
      <c r="L28" s="84">
        <f t="shared" si="2"/>
        <v>0</v>
      </c>
      <c r="M28" s="95" t="str">
        <f t="shared" si="3"/>
        <v/>
      </c>
      <c r="N28" s="75" t="str">
        <f t="shared" si="10"/>
        <v/>
      </c>
      <c r="O28" s="141" t="str">
        <f t="shared" si="7"/>
        <v/>
      </c>
      <c r="P28" s="123" t="str">
        <f t="shared" si="8"/>
        <v/>
      </c>
      <c r="Q28" s="54" t="s">
        <v>161</v>
      </c>
    </row>
    <row r="29" spans="1:17" s="1" customFormat="1" ht="15" hidden="1" customHeight="1" x14ac:dyDescent="0.25">
      <c r="A29" s="101" t="str">
        <f t="shared" si="5"/>
        <v>x</v>
      </c>
      <c r="B29" s="205" t="s">
        <v>136</v>
      </c>
      <c r="C29" s="206"/>
      <c r="D29" s="195" t="s">
        <v>136</v>
      </c>
      <c r="E29" s="230">
        <f t="shared" si="6"/>
        <v>0</v>
      </c>
      <c r="F29" s="230" t="s">
        <v>136</v>
      </c>
      <c r="G29" s="84" t="str">
        <f t="shared" si="9"/>
        <v/>
      </c>
      <c r="H29" s="309"/>
      <c r="I29" s="230" t="s">
        <v>136</v>
      </c>
      <c r="J29" s="308" t="str">
        <f t="shared" si="1"/>
        <v/>
      </c>
      <c r="K29" s="131" t="s">
        <v>136</v>
      </c>
      <c r="L29" s="84" t="str">
        <f t="shared" si="2"/>
        <v/>
      </c>
      <c r="M29" s="95" t="str">
        <f t="shared" si="3"/>
        <v/>
      </c>
      <c r="N29" s="75" t="str">
        <f t="shared" si="10"/>
        <v/>
      </c>
      <c r="O29" s="141" t="str">
        <f t="shared" si="7"/>
        <v/>
      </c>
      <c r="P29" s="123" t="str">
        <f t="shared" si="8"/>
        <v/>
      </c>
      <c r="Q29" s="54" t="s">
        <v>160</v>
      </c>
    </row>
    <row r="30" spans="1:17" s="1" customFormat="1" ht="15" hidden="1" customHeight="1" x14ac:dyDescent="0.25">
      <c r="A30" s="101" t="str">
        <f t="shared" si="5"/>
        <v>x</v>
      </c>
      <c r="B30" s="205" t="s">
        <v>22</v>
      </c>
      <c r="C30" s="206"/>
      <c r="D30" s="195">
        <v>0</v>
      </c>
      <c r="E30" s="230">
        <f t="shared" si="6"/>
        <v>0</v>
      </c>
      <c r="F30" s="230">
        <v>0</v>
      </c>
      <c r="G30" s="83">
        <f t="shared" si="9"/>
        <v>0</v>
      </c>
      <c r="H30" s="308"/>
      <c r="I30" s="230">
        <v>0</v>
      </c>
      <c r="J30" s="308" t="str">
        <f t="shared" si="1"/>
        <v/>
      </c>
      <c r="K30" s="131">
        <v>0</v>
      </c>
      <c r="L30" s="83">
        <f t="shared" si="2"/>
        <v>0</v>
      </c>
      <c r="M30" s="95" t="str">
        <f t="shared" si="3"/>
        <v/>
      </c>
      <c r="N30" s="74" t="str">
        <f t="shared" si="10"/>
        <v/>
      </c>
      <c r="O30" s="141" t="str">
        <f t="shared" si="7"/>
        <v/>
      </c>
      <c r="P30" s="123" t="str">
        <f t="shared" si="8"/>
        <v/>
      </c>
      <c r="Q30" s="54" t="s">
        <v>160</v>
      </c>
    </row>
    <row r="31" spans="1:17" s="1" customFormat="1" ht="15" hidden="1" customHeight="1" x14ac:dyDescent="0.25">
      <c r="A31" s="101" t="str">
        <f t="shared" si="5"/>
        <v>x</v>
      </c>
      <c r="B31" s="205" t="s">
        <v>83</v>
      </c>
      <c r="C31" s="206"/>
      <c r="D31" s="195">
        <v>0</v>
      </c>
      <c r="E31" s="230">
        <f t="shared" si="6"/>
        <v>0</v>
      </c>
      <c r="F31" s="230">
        <v>0</v>
      </c>
      <c r="G31" s="84">
        <f t="shared" si="9"/>
        <v>0</v>
      </c>
      <c r="H31" s="309"/>
      <c r="I31" s="230">
        <v>0</v>
      </c>
      <c r="J31" s="308" t="str">
        <f t="shared" si="1"/>
        <v/>
      </c>
      <c r="K31" s="131">
        <v>0</v>
      </c>
      <c r="L31" s="84">
        <f t="shared" si="2"/>
        <v>0</v>
      </c>
      <c r="M31" s="95" t="str">
        <f t="shared" si="3"/>
        <v/>
      </c>
      <c r="N31" s="75" t="str">
        <f t="shared" si="10"/>
        <v/>
      </c>
      <c r="O31" s="99" t="str">
        <f t="shared" si="7"/>
        <v/>
      </c>
      <c r="P31" s="123" t="str">
        <f t="shared" si="8"/>
        <v/>
      </c>
      <c r="Q31" s="54" t="s">
        <v>160</v>
      </c>
    </row>
    <row r="32" spans="1:17" s="1" customFormat="1" ht="15" hidden="1" customHeight="1" x14ac:dyDescent="0.25">
      <c r="A32" s="101" t="str">
        <f t="shared" si="5"/>
        <v>x</v>
      </c>
      <c r="B32" s="205" t="s">
        <v>23</v>
      </c>
      <c r="C32" s="206"/>
      <c r="D32" s="195">
        <v>0</v>
      </c>
      <c r="E32" s="230">
        <f t="shared" si="6"/>
        <v>0</v>
      </c>
      <c r="F32" s="230">
        <v>0</v>
      </c>
      <c r="G32" s="83">
        <f t="shared" si="9"/>
        <v>0</v>
      </c>
      <c r="H32" s="308"/>
      <c r="I32" s="230">
        <v>0</v>
      </c>
      <c r="J32" s="308" t="str">
        <f t="shared" si="1"/>
        <v/>
      </c>
      <c r="K32" s="131">
        <v>0</v>
      </c>
      <c r="L32" s="83">
        <f t="shared" si="2"/>
        <v>0</v>
      </c>
      <c r="M32" s="95" t="str">
        <f t="shared" si="3"/>
        <v/>
      </c>
      <c r="N32" s="74" t="str">
        <f t="shared" si="10"/>
        <v/>
      </c>
      <c r="O32" s="141" t="str">
        <f t="shared" si="7"/>
        <v/>
      </c>
      <c r="P32" s="123" t="str">
        <f t="shared" si="8"/>
        <v/>
      </c>
      <c r="Q32" s="54" t="s">
        <v>160</v>
      </c>
    </row>
    <row r="33" spans="1:17" s="1" customFormat="1" ht="15" hidden="1" customHeight="1" x14ac:dyDescent="0.25">
      <c r="A33" s="101" t="str">
        <f t="shared" si="5"/>
        <v>x</v>
      </c>
      <c r="B33" s="205" t="s">
        <v>24</v>
      </c>
      <c r="C33" s="206"/>
      <c r="D33" s="195">
        <v>0</v>
      </c>
      <c r="E33" s="230">
        <f t="shared" si="6"/>
        <v>0</v>
      </c>
      <c r="F33" s="230">
        <v>0</v>
      </c>
      <c r="G33" s="84">
        <f t="shared" si="9"/>
        <v>0</v>
      </c>
      <c r="H33" s="309"/>
      <c r="I33" s="230">
        <v>0</v>
      </c>
      <c r="J33" s="308" t="str">
        <f t="shared" si="1"/>
        <v/>
      </c>
      <c r="K33" s="131">
        <v>0</v>
      </c>
      <c r="L33" s="84">
        <f t="shared" si="2"/>
        <v>0</v>
      </c>
      <c r="M33" s="95" t="str">
        <f t="shared" si="3"/>
        <v/>
      </c>
      <c r="N33" s="75" t="str">
        <f t="shared" si="10"/>
        <v/>
      </c>
      <c r="O33" s="99" t="str">
        <f t="shared" si="7"/>
        <v/>
      </c>
      <c r="P33" s="123" t="str">
        <f t="shared" si="8"/>
        <v/>
      </c>
      <c r="Q33" s="54" t="s">
        <v>160</v>
      </c>
    </row>
    <row r="34" spans="1:17" s="1" customFormat="1" ht="15" hidden="1" customHeight="1" x14ac:dyDescent="0.25">
      <c r="A34" s="101" t="str">
        <f t="shared" si="5"/>
        <v>x</v>
      </c>
      <c r="B34" s="205" t="s">
        <v>25</v>
      </c>
      <c r="C34" s="206"/>
      <c r="D34" s="195">
        <v>0</v>
      </c>
      <c r="E34" s="230">
        <f t="shared" si="6"/>
        <v>0</v>
      </c>
      <c r="F34" s="230">
        <v>0</v>
      </c>
      <c r="G34" s="84">
        <f t="shared" si="9"/>
        <v>0</v>
      </c>
      <c r="H34" s="309"/>
      <c r="I34" s="230">
        <v>0</v>
      </c>
      <c r="J34" s="308" t="str">
        <f t="shared" si="1"/>
        <v/>
      </c>
      <c r="K34" s="131">
        <v>0</v>
      </c>
      <c r="L34" s="84">
        <f t="shared" si="2"/>
        <v>0</v>
      </c>
      <c r="M34" s="95" t="str">
        <f t="shared" si="3"/>
        <v/>
      </c>
      <c r="N34" s="75" t="str">
        <f t="shared" si="10"/>
        <v/>
      </c>
      <c r="O34" s="141" t="str">
        <f t="shared" si="7"/>
        <v/>
      </c>
      <c r="P34" s="123" t="str">
        <f t="shared" si="8"/>
        <v/>
      </c>
      <c r="Q34" s="54" t="s">
        <v>160</v>
      </c>
    </row>
    <row r="35" spans="1:17" s="1" customFormat="1" ht="15" hidden="1" customHeight="1" x14ac:dyDescent="0.25">
      <c r="A35" s="101" t="str">
        <f t="shared" si="5"/>
        <v>x</v>
      </c>
      <c r="B35" s="205" t="s">
        <v>26</v>
      </c>
      <c r="C35" s="206">
        <v>2.0000000000000001E-4</v>
      </c>
      <c r="D35" s="195">
        <v>0</v>
      </c>
      <c r="E35" s="230">
        <f t="shared" si="6"/>
        <v>0</v>
      </c>
      <c r="F35" s="230">
        <v>0</v>
      </c>
      <c r="G35" s="83">
        <f t="shared" si="9"/>
        <v>0</v>
      </c>
      <c r="H35" s="308"/>
      <c r="I35" s="230">
        <v>0</v>
      </c>
      <c r="J35" s="308" t="str">
        <f t="shared" si="1"/>
        <v/>
      </c>
      <c r="K35" s="131">
        <v>0</v>
      </c>
      <c r="L35" s="83">
        <f t="shared" si="2"/>
        <v>0</v>
      </c>
      <c r="M35" s="95" t="str">
        <f t="shared" si="3"/>
        <v/>
      </c>
      <c r="N35" s="74" t="str">
        <f t="shared" si="10"/>
        <v/>
      </c>
      <c r="O35" s="141" t="str">
        <f t="shared" si="7"/>
        <v/>
      </c>
      <c r="P35" s="123" t="str">
        <f t="shared" si="8"/>
        <v/>
      </c>
      <c r="Q35" s="54" t="s">
        <v>160</v>
      </c>
    </row>
    <row r="36" spans="1:17" s="13" customFormat="1" ht="15.75" x14ac:dyDescent="0.25">
      <c r="A36" s="101">
        <f t="shared" si="5"/>
        <v>203.738</v>
      </c>
      <c r="B36" s="203" t="s">
        <v>59</v>
      </c>
      <c r="C36" s="204">
        <v>206.36908629999999</v>
      </c>
      <c r="D36" s="194">
        <f>SUM(D37:D44)</f>
        <v>203.738</v>
      </c>
      <c r="E36" s="236">
        <f t="shared" si="6"/>
        <v>98.725057930345656</v>
      </c>
      <c r="F36" s="130">
        <f>SUM(F37:F44)</f>
        <v>204.65000000000003</v>
      </c>
      <c r="G36" s="82">
        <f t="shared" si="9"/>
        <v>-0.91200000000003456</v>
      </c>
      <c r="H36" s="307">
        <v>9328.1</v>
      </c>
      <c r="I36" s="236">
        <f>SUM(I37:I44)</f>
        <v>11446.264999999999</v>
      </c>
      <c r="J36" s="351">
        <f t="shared" si="1"/>
        <v>122.70735733965114</v>
      </c>
      <c r="K36" s="229">
        <f>SUM(K37:K44)</f>
        <v>10419.300000000001</v>
      </c>
      <c r="L36" s="82">
        <f t="shared" si="2"/>
        <v>1026.9649999999983</v>
      </c>
      <c r="M36" s="94">
        <f t="shared" si="3"/>
        <v>561.81296567159779</v>
      </c>
      <c r="N36" s="73">
        <f t="shared" si="10"/>
        <v>509.12777913510871</v>
      </c>
      <c r="O36" s="99">
        <f t="shared" si="7"/>
        <v>52.685186536489084</v>
      </c>
      <c r="P36" s="123" t="str">
        <f t="shared" si="8"/>
        <v/>
      </c>
      <c r="Q36" s="54" t="s">
        <v>160</v>
      </c>
    </row>
    <row r="37" spans="1:17" s="17" customFormat="1" ht="15" hidden="1" customHeight="1" x14ac:dyDescent="0.25">
      <c r="A37" s="101" t="str">
        <f t="shared" si="5"/>
        <v>x</v>
      </c>
      <c r="B37" s="205" t="s">
        <v>84</v>
      </c>
      <c r="C37" s="206"/>
      <c r="D37" s="195">
        <v>0</v>
      </c>
      <c r="E37" s="230">
        <f t="shared" si="6"/>
        <v>0</v>
      </c>
      <c r="F37" s="230">
        <v>0</v>
      </c>
      <c r="G37" s="84">
        <f t="shared" si="9"/>
        <v>0</v>
      </c>
      <c r="H37" s="309"/>
      <c r="I37" s="230">
        <v>0</v>
      </c>
      <c r="J37" s="308" t="str">
        <f t="shared" ref="J37:J68" si="11">IFERROR(I37/H37*100,"")</f>
        <v/>
      </c>
      <c r="K37" s="131">
        <v>0</v>
      </c>
      <c r="L37" s="84">
        <f t="shared" ref="L37:L68" si="12">IFERROR((I37-K37),"")</f>
        <v>0</v>
      </c>
      <c r="M37" s="95" t="str">
        <f t="shared" ref="M37:M68" si="13">IFERROR(IF(D37&gt;0,I37/D37*10,""),"")</f>
        <v/>
      </c>
      <c r="N37" s="75" t="str">
        <f t="shared" si="10"/>
        <v/>
      </c>
      <c r="O37" s="98" t="str">
        <f t="shared" si="7"/>
        <v/>
      </c>
      <c r="P37" s="123" t="str">
        <f t="shared" si="8"/>
        <v/>
      </c>
      <c r="Q37" s="54" t="s">
        <v>160</v>
      </c>
    </row>
    <row r="38" spans="1:17" s="1" customFormat="1" ht="15" hidden="1" customHeight="1" x14ac:dyDescent="0.25">
      <c r="A38" s="101" t="str">
        <f t="shared" si="5"/>
        <v>x</v>
      </c>
      <c r="B38" s="205" t="s">
        <v>85</v>
      </c>
      <c r="C38" s="206"/>
      <c r="D38" s="195">
        <v>0</v>
      </c>
      <c r="E38" s="230">
        <f t="shared" si="6"/>
        <v>0</v>
      </c>
      <c r="F38" s="230">
        <v>0</v>
      </c>
      <c r="G38" s="84">
        <f t="shared" si="9"/>
        <v>0</v>
      </c>
      <c r="H38" s="309"/>
      <c r="I38" s="230">
        <v>0</v>
      </c>
      <c r="J38" s="308" t="str">
        <f t="shared" si="11"/>
        <v/>
      </c>
      <c r="K38" s="131">
        <v>0</v>
      </c>
      <c r="L38" s="84">
        <f t="shared" si="12"/>
        <v>0</v>
      </c>
      <c r="M38" s="95" t="str">
        <f t="shared" si="13"/>
        <v/>
      </c>
      <c r="N38" s="75" t="str">
        <f t="shared" si="10"/>
        <v/>
      </c>
      <c r="O38" s="141" t="str">
        <f t="shared" si="7"/>
        <v/>
      </c>
      <c r="P38" s="123" t="str">
        <f t="shared" si="8"/>
        <v/>
      </c>
      <c r="Q38" s="54" t="s">
        <v>160</v>
      </c>
    </row>
    <row r="39" spans="1:17" s="3" customFormat="1" ht="15" hidden="1" customHeight="1" x14ac:dyDescent="0.25">
      <c r="A39" s="101" t="str">
        <f t="shared" si="5"/>
        <v>x</v>
      </c>
      <c r="B39" s="207" t="s">
        <v>63</v>
      </c>
      <c r="C39" s="206"/>
      <c r="D39" s="195">
        <v>0</v>
      </c>
      <c r="E39" s="230">
        <f t="shared" si="6"/>
        <v>0</v>
      </c>
      <c r="F39" s="230">
        <v>0</v>
      </c>
      <c r="G39" s="85">
        <f t="shared" si="9"/>
        <v>0</v>
      </c>
      <c r="H39" s="310"/>
      <c r="I39" s="230">
        <v>0</v>
      </c>
      <c r="J39" s="308" t="str">
        <f t="shared" si="11"/>
        <v/>
      </c>
      <c r="K39" s="131">
        <v>0</v>
      </c>
      <c r="L39" s="85">
        <f t="shared" si="12"/>
        <v>0</v>
      </c>
      <c r="M39" s="96" t="str">
        <f t="shared" si="13"/>
        <v/>
      </c>
      <c r="N39" s="75" t="str">
        <f t="shared" si="10"/>
        <v/>
      </c>
      <c r="O39" s="141" t="str">
        <f t="shared" si="7"/>
        <v/>
      </c>
      <c r="P39" s="123" t="str">
        <f t="shared" si="8"/>
        <v/>
      </c>
      <c r="Q39" s="54" t="s">
        <v>160</v>
      </c>
    </row>
    <row r="40" spans="1:17" s="1" customFormat="1" ht="15.75" x14ac:dyDescent="0.25">
      <c r="A40" s="101">
        <f t="shared" si="5"/>
        <v>188.1</v>
      </c>
      <c r="B40" s="205" t="s">
        <v>27</v>
      </c>
      <c r="C40" s="206">
        <v>188.13071629999999</v>
      </c>
      <c r="D40" s="195">
        <v>188.1</v>
      </c>
      <c r="E40" s="230">
        <f t="shared" si="6"/>
        <v>99.983672894780767</v>
      </c>
      <c r="F40" s="230">
        <v>187.3</v>
      </c>
      <c r="G40" s="84">
        <f t="shared" si="9"/>
        <v>0.79999999999998295</v>
      </c>
      <c r="H40" s="309">
        <v>8585.1</v>
      </c>
      <c r="I40" s="230">
        <v>10643.5</v>
      </c>
      <c r="J40" s="308">
        <f t="shared" si="11"/>
        <v>123.97642426995607</v>
      </c>
      <c r="K40" s="131">
        <v>9541.5</v>
      </c>
      <c r="L40" s="84">
        <f t="shared" si="12"/>
        <v>1102</v>
      </c>
      <c r="M40" s="95">
        <f t="shared" si="13"/>
        <v>565.84263689526847</v>
      </c>
      <c r="N40" s="75">
        <f t="shared" si="10"/>
        <v>509.42338494394016</v>
      </c>
      <c r="O40" s="141">
        <f t="shared" si="7"/>
        <v>56.419251951328306</v>
      </c>
      <c r="P40" s="123" t="str">
        <f t="shared" si="8"/>
        <v/>
      </c>
      <c r="Q40" s="54" t="s">
        <v>160</v>
      </c>
    </row>
    <row r="41" spans="1:17" s="1" customFormat="1" ht="15" hidden="1" customHeight="1" x14ac:dyDescent="0.25">
      <c r="A41" s="101" t="str">
        <f t="shared" si="5"/>
        <v>x</v>
      </c>
      <c r="B41" s="205" t="s">
        <v>28</v>
      </c>
      <c r="C41" s="206"/>
      <c r="D41" s="195">
        <v>0</v>
      </c>
      <c r="E41" s="230">
        <f t="shared" si="6"/>
        <v>0</v>
      </c>
      <c r="F41" s="230">
        <v>0</v>
      </c>
      <c r="G41" s="83">
        <f t="shared" si="9"/>
        <v>0</v>
      </c>
      <c r="H41" s="308"/>
      <c r="I41" s="230">
        <v>0</v>
      </c>
      <c r="J41" s="308" t="str">
        <f t="shared" si="11"/>
        <v/>
      </c>
      <c r="K41" s="131">
        <v>0</v>
      </c>
      <c r="L41" s="83">
        <f t="shared" si="12"/>
        <v>0</v>
      </c>
      <c r="M41" s="95" t="str">
        <f t="shared" si="13"/>
        <v/>
      </c>
      <c r="N41" s="74" t="str">
        <f t="shared" si="10"/>
        <v/>
      </c>
      <c r="O41" s="141" t="str">
        <f t="shared" si="7"/>
        <v/>
      </c>
      <c r="P41" s="123" t="str">
        <f t="shared" si="8"/>
        <v/>
      </c>
      <c r="Q41" s="54" t="s">
        <v>160</v>
      </c>
    </row>
    <row r="42" spans="1:17" s="1" customFormat="1" ht="15.75" hidden="1" x14ac:dyDescent="0.25">
      <c r="A42" s="101" t="str">
        <f t="shared" si="5"/>
        <v>x</v>
      </c>
      <c r="B42" s="205" t="s">
        <v>29</v>
      </c>
      <c r="C42" s="220">
        <v>1.6279999999999999</v>
      </c>
      <c r="D42" s="195">
        <v>0</v>
      </c>
      <c r="E42" s="230">
        <f t="shared" si="6"/>
        <v>0</v>
      </c>
      <c r="F42" s="230">
        <v>1.55</v>
      </c>
      <c r="G42" s="83">
        <f t="shared" si="9"/>
        <v>-1.55</v>
      </c>
      <c r="H42" s="308">
        <v>45</v>
      </c>
      <c r="I42" s="230">
        <v>0</v>
      </c>
      <c r="J42" s="308">
        <f t="shared" si="11"/>
        <v>0</v>
      </c>
      <c r="K42" s="131">
        <v>58.2</v>
      </c>
      <c r="L42" s="83">
        <f t="shared" si="12"/>
        <v>-58.2</v>
      </c>
      <c r="M42" s="95" t="str">
        <f t="shared" si="13"/>
        <v/>
      </c>
      <c r="N42" s="75">
        <f t="shared" si="10"/>
        <v>375.48387096774195</v>
      </c>
      <c r="O42" s="99" t="str">
        <f t="shared" si="7"/>
        <v/>
      </c>
      <c r="P42" s="123" t="str">
        <f t="shared" si="8"/>
        <v/>
      </c>
      <c r="Q42" s="54" t="s">
        <v>160</v>
      </c>
    </row>
    <row r="43" spans="1:17" s="1" customFormat="1" ht="15.75" x14ac:dyDescent="0.25">
      <c r="A43" s="101">
        <f t="shared" si="5"/>
        <v>15.638</v>
      </c>
      <c r="B43" s="205" t="s">
        <v>30</v>
      </c>
      <c r="C43" s="206">
        <v>16.61037</v>
      </c>
      <c r="D43" s="195">
        <v>15.638</v>
      </c>
      <c r="E43" s="230">
        <f t="shared" si="6"/>
        <v>94.146006380351551</v>
      </c>
      <c r="F43" s="230">
        <v>15.8</v>
      </c>
      <c r="G43" s="84">
        <f t="shared" si="9"/>
        <v>-0.16200000000000081</v>
      </c>
      <c r="H43" s="309">
        <v>698</v>
      </c>
      <c r="I43" s="230">
        <v>802.76499999999999</v>
      </c>
      <c r="J43" s="308">
        <f t="shared" si="11"/>
        <v>115.00931232091691</v>
      </c>
      <c r="K43" s="131">
        <v>819.6</v>
      </c>
      <c r="L43" s="84">
        <f t="shared" si="12"/>
        <v>-16.835000000000036</v>
      </c>
      <c r="M43" s="95">
        <f t="shared" si="13"/>
        <v>513.34249904079809</v>
      </c>
      <c r="N43" s="75">
        <f t="shared" si="10"/>
        <v>518.73417721518979</v>
      </c>
      <c r="O43" s="141">
        <f t="shared" si="7"/>
        <v>-5.3916781743916999</v>
      </c>
      <c r="P43" s="123" t="str">
        <f t="shared" si="8"/>
        <v/>
      </c>
      <c r="Q43" s="54" t="s">
        <v>160</v>
      </c>
    </row>
    <row r="44" spans="1:17" s="1" customFormat="1" ht="15" hidden="1" customHeight="1" x14ac:dyDescent="0.25">
      <c r="A44" s="101" t="str">
        <f t="shared" si="5"/>
        <v>x</v>
      </c>
      <c r="B44" s="205" t="s">
        <v>64</v>
      </c>
      <c r="C44" s="206"/>
      <c r="D44" s="195">
        <v>0</v>
      </c>
      <c r="E44" s="230">
        <f t="shared" si="6"/>
        <v>0</v>
      </c>
      <c r="F44" s="230">
        <v>0</v>
      </c>
      <c r="G44" s="84">
        <f t="shared" si="9"/>
        <v>0</v>
      </c>
      <c r="H44" s="309"/>
      <c r="I44" s="230">
        <v>0</v>
      </c>
      <c r="J44" s="308" t="str">
        <f t="shared" si="11"/>
        <v/>
      </c>
      <c r="K44" s="131">
        <v>0</v>
      </c>
      <c r="L44" s="84">
        <f t="shared" si="12"/>
        <v>0</v>
      </c>
      <c r="M44" s="95" t="str">
        <f t="shared" si="13"/>
        <v/>
      </c>
      <c r="N44" s="75" t="str">
        <f t="shared" si="10"/>
        <v/>
      </c>
      <c r="O44" s="141" t="str">
        <f t="shared" si="7"/>
        <v/>
      </c>
      <c r="P44" s="123" t="str">
        <f t="shared" si="8"/>
        <v/>
      </c>
      <c r="Q44" s="54" t="s">
        <v>160</v>
      </c>
    </row>
    <row r="45" spans="1:17" s="13" customFormat="1" ht="15.75" x14ac:dyDescent="0.25">
      <c r="A45" s="101">
        <f t="shared" si="5"/>
        <v>32.527999999999999</v>
      </c>
      <c r="B45" s="203" t="s">
        <v>62</v>
      </c>
      <c r="C45" s="204">
        <v>36.267130000000002</v>
      </c>
      <c r="D45" s="194">
        <f>SUM(D46:D52)</f>
        <v>32.527999999999999</v>
      </c>
      <c r="E45" s="236">
        <f t="shared" si="6"/>
        <v>89.690030614498568</v>
      </c>
      <c r="F45" s="130">
        <f>SUM(F46:F52)</f>
        <v>35.602000000000004</v>
      </c>
      <c r="G45" s="86">
        <f t="shared" si="9"/>
        <v>-3.0740000000000052</v>
      </c>
      <c r="H45" s="311">
        <v>1747</v>
      </c>
      <c r="I45" s="236">
        <f>SUM(I46:I52)</f>
        <v>2052.7150000000001</v>
      </c>
      <c r="J45" s="351">
        <f t="shared" si="11"/>
        <v>117.49942759015455</v>
      </c>
      <c r="K45" s="229">
        <f>SUM(K46:K52)</f>
        <v>1981.6789999999999</v>
      </c>
      <c r="L45" s="86">
        <f t="shared" si="12"/>
        <v>71.036000000000286</v>
      </c>
      <c r="M45" s="94">
        <f t="shared" si="13"/>
        <v>631.06093212001974</v>
      </c>
      <c r="N45" s="76">
        <f t="shared" si="10"/>
        <v>556.62013370035379</v>
      </c>
      <c r="O45" s="141">
        <f t="shared" si="7"/>
        <v>74.440798419665953</v>
      </c>
      <c r="P45" s="123" t="str">
        <f t="shared" si="8"/>
        <v/>
      </c>
      <c r="Q45" s="54" t="s">
        <v>160</v>
      </c>
    </row>
    <row r="46" spans="1:17" s="1" customFormat="1" ht="15" hidden="1" customHeight="1" x14ac:dyDescent="0.25">
      <c r="A46" s="101" t="str">
        <f t="shared" si="5"/>
        <v>x</v>
      </c>
      <c r="B46" s="205" t="s">
        <v>86</v>
      </c>
      <c r="C46" s="206"/>
      <c r="D46" s="195">
        <v>0</v>
      </c>
      <c r="E46" s="230">
        <f t="shared" si="6"/>
        <v>0</v>
      </c>
      <c r="F46" s="230">
        <v>0</v>
      </c>
      <c r="G46" s="84">
        <f t="shared" si="9"/>
        <v>0</v>
      </c>
      <c r="H46" s="309"/>
      <c r="I46" s="230">
        <v>0</v>
      </c>
      <c r="J46" s="308" t="str">
        <f t="shared" si="11"/>
        <v/>
      </c>
      <c r="K46" s="131">
        <v>0</v>
      </c>
      <c r="L46" s="84">
        <f t="shared" si="12"/>
        <v>0</v>
      </c>
      <c r="M46" s="95" t="str">
        <f t="shared" si="13"/>
        <v/>
      </c>
      <c r="N46" s="75" t="str">
        <f t="shared" si="10"/>
        <v/>
      </c>
      <c r="O46" s="140" t="str">
        <f t="shared" si="7"/>
        <v/>
      </c>
      <c r="P46" s="123" t="str">
        <f t="shared" si="8"/>
        <v/>
      </c>
      <c r="Q46" s="54" t="s">
        <v>160</v>
      </c>
    </row>
    <row r="47" spans="1:17" s="1" customFormat="1" ht="15" hidden="1" customHeight="1" x14ac:dyDescent="0.25">
      <c r="A47" s="101" t="str">
        <f t="shared" si="5"/>
        <v>x</v>
      </c>
      <c r="B47" s="205" t="s">
        <v>87</v>
      </c>
      <c r="C47" s="206">
        <v>0.23499999999999999</v>
      </c>
      <c r="D47" s="195">
        <v>0</v>
      </c>
      <c r="E47" s="230">
        <f t="shared" si="6"/>
        <v>0</v>
      </c>
      <c r="F47" s="230">
        <v>0.35</v>
      </c>
      <c r="G47" s="84">
        <f t="shared" si="9"/>
        <v>-0.35</v>
      </c>
      <c r="H47" s="312">
        <v>7</v>
      </c>
      <c r="I47" s="230">
        <v>0</v>
      </c>
      <c r="J47" s="308">
        <f t="shared" si="11"/>
        <v>0</v>
      </c>
      <c r="K47" s="131">
        <v>8.75</v>
      </c>
      <c r="L47" s="84">
        <f t="shared" si="12"/>
        <v>-8.75</v>
      </c>
      <c r="M47" s="95" t="str">
        <f t="shared" si="13"/>
        <v/>
      </c>
      <c r="N47" s="75">
        <f t="shared" si="10"/>
        <v>250</v>
      </c>
      <c r="O47" s="141" t="str">
        <f t="shared" si="7"/>
        <v/>
      </c>
      <c r="P47" s="123" t="str">
        <f t="shared" si="8"/>
        <v/>
      </c>
      <c r="Q47" s="54" t="s">
        <v>160</v>
      </c>
    </row>
    <row r="48" spans="1:17" s="1" customFormat="1" ht="15" hidden="1" customHeight="1" x14ac:dyDescent="0.25">
      <c r="A48" s="101" t="str">
        <f t="shared" si="5"/>
        <v>x</v>
      </c>
      <c r="B48" s="205" t="s">
        <v>88</v>
      </c>
      <c r="C48" s="206"/>
      <c r="D48" s="195">
        <v>0</v>
      </c>
      <c r="E48" s="230">
        <f t="shared" si="6"/>
        <v>0</v>
      </c>
      <c r="F48" s="230">
        <v>0</v>
      </c>
      <c r="G48" s="84">
        <f t="shared" si="9"/>
        <v>0</v>
      </c>
      <c r="H48" s="327"/>
      <c r="I48" s="230">
        <v>0</v>
      </c>
      <c r="J48" s="308" t="str">
        <f t="shared" si="11"/>
        <v/>
      </c>
      <c r="K48" s="131">
        <v>0</v>
      </c>
      <c r="L48" s="84">
        <f t="shared" si="12"/>
        <v>0</v>
      </c>
      <c r="M48" s="95" t="str">
        <f t="shared" si="13"/>
        <v/>
      </c>
      <c r="N48" s="75" t="str">
        <f t="shared" si="10"/>
        <v/>
      </c>
      <c r="O48" s="141" t="str">
        <f t="shared" si="7"/>
        <v/>
      </c>
      <c r="P48" s="123" t="str">
        <f t="shared" si="8"/>
        <v/>
      </c>
      <c r="Q48" s="54" t="s">
        <v>160</v>
      </c>
    </row>
    <row r="49" spans="1:17" s="1" customFormat="1" ht="15.75" x14ac:dyDescent="0.25">
      <c r="A49" s="101">
        <f t="shared" si="5"/>
        <v>1.8280000000000001</v>
      </c>
      <c r="B49" s="205" t="s">
        <v>89</v>
      </c>
      <c r="C49" s="206">
        <v>5.09</v>
      </c>
      <c r="D49" s="195">
        <v>1.8280000000000001</v>
      </c>
      <c r="E49" s="230">
        <f t="shared" si="6"/>
        <v>35.913555992141454</v>
      </c>
      <c r="F49" s="230">
        <v>4.2880000000000003</v>
      </c>
      <c r="G49" s="84">
        <f t="shared" si="9"/>
        <v>-2.46</v>
      </c>
      <c r="H49" s="327">
        <v>210</v>
      </c>
      <c r="I49" s="230">
        <v>90.915000000000006</v>
      </c>
      <c r="J49" s="308">
        <f t="shared" si="11"/>
        <v>43.292857142857144</v>
      </c>
      <c r="K49" s="131">
        <v>148.029</v>
      </c>
      <c r="L49" s="87">
        <f t="shared" si="12"/>
        <v>-57.11399999999999</v>
      </c>
      <c r="M49" s="95">
        <f t="shared" si="13"/>
        <v>497.34682713347922</v>
      </c>
      <c r="N49" s="75">
        <f t="shared" si="10"/>
        <v>345.21688432835816</v>
      </c>
      <c r="O49" s="141">
        <f t="shared" si="7"/>
        <v>152.12994280512106</v>
      </c>
      <c r="P49" s="123" t="str">
        <f t="shared" si="8"/>
        <v/>
      </c>
      <c r="Q49" s="54" t="s">
        <v>160</v>
      </c>
    </row>
    <row r="50" spans="1:17" s="1" customFormat="1" ht="15" hidden="1" customHeight="1" x14ac:dyDescent="0.25">
      <c r="A50" s="101" t="str">
        <f t="shared" si="5"/>
        <v>x</v>
      </c>
      <c r="B50" s="205" t="s">
        <v>101</v>
      </c>
      <c r="C50" s="206"/>
      <c r="D50" s="195">
        <v>0</v>
      </c>
      <c r="E50" s="230">
        <f t="shared" si="6"/>
        <v>0</v>
      </c>
      <c r="F50" s="230">
        <v>0</v>
      </c>
      <c r="G50" s="84">
        <f t="shared" si="9"/>
        <v>0</v>
      </c>
      <c r="H50" s="327"/>
      <c r="I50" s="230">
        <v>0</v>
      </c>
      <c r="J50" s="308" t="str">
        <f t="shared" si="11"/>
        <v/>
      </c>
      <c r="K50" s="131">
        <v>0</v>
      </c>
      <c r="L50" s="87">
        <f t="shared" si="12"/>
        <v>0</v>
      </c>
      <c r="M50" s="95" t="str">
        <f t="shared" si="13"/>
        <v/>
      </c>
      <c r="N50" s="75" t="str">
        <f t="shared" si="10"/>
        <v/>
      </c>
      <c r="O50" s="141" t="str">
        <f t="shared" si="7"/>
        <v/>
      </c>
      <c r="P50" s="123" t="str">
        <f t="shared" si="8"/>
        <v/>
      </c>
      <c r="Q50" s="54" t="s">
        <v>160</v>
      </c>
    </row>
    <row r="51" spans="1:17" s="1" customFormat="1" ht="15" hidden="1" customHeight="1" x14ac:dyDescent="0.25">
      <c r="A51" s="101" t="str">
        <f t="shared" si="5"/>
        <v>x</v>
      </c>
      <c r="B51" s="205" t="s">
        <v>90</v>
      </c>
      <c r="C51" s="206"/>
      <c r="D51" s="195">
        <v>0</v>
      </c>
      <c r="E51" s="230">
        <f t="shared" si="6"/>
        <v>0</v>
      </c>
      <c r="F51" s="230">
        <v>1.89</v>
      </c>
      <c r="G51" s="84">
        <f t="shared" si="9"/>
        <v>-1.89</v>
      </c>
      <c r="H51" s="327"/>
      <c r="I51" s="230">
        <v>0</v>
      </c>
      <c r="J51" s="308" t="str">
        <f t="shared" si="11"/>
        <v/>
      </c>
      <c r="K51" s="131">
        <v>41.3</v>
      </c>
      <c r="L51" s="87">
        <f t="shared" si="12"/>
        <v>-41.3</v>
      </c>
      <c r="M51" s="95" t="str">
        <f t="shared" si="13"/>
        <v/>
      </c>
      <c r="N51" s="75">
        <f t="shared" si="10"/>
        <v>218.5185185185185</v>
      </c>
      <c r="O51" s="141" t="str">
        <f t="shared" si="7"/>
        <v/>
      </c>
      <c r="P51" s="123" t="str">
        <f t="shared" si="8"/>
        <v/>
      </c>
      <c r="Q51" s="54" t="s">
        <v>160</v>
      </c>
    </row>
    <row r="52" spans="1:17" s="1" customFormat="1" ht="15.75" x14ac:dyDescent="0.25">
      <c r="A52" s="101">
        <f t="shared" si="5"/>
        <v>30.7</v>
      </c>
      <c r="B52" s="205" t="s">
        <v>102</v>
      </c>
      <c r="C52" s="206">
        <v>30.942129999999999</v>
      </c>
      <c r="D52" s="195">
        <v>30.7</v>
      </c>
      <c r="E52" s="230">
        <f t="shared" si="6"/>
        <v>99.217474685808639</v>
      </c>
      <c r="F52" s="230">
        <v>29.074000000000002</v>
      </c>
      <c r="G52" s="264">
        <f t="shared" si="9"/>
        <v>1.6259999999999977</v>
      </c>
      <c r="H52" s="327">
        <v>1530</v>
      </c>
      <c r="I52" s="230">
        <v>1961.8</v>
      </c>
      <c r="J52" s="308">
        <f t="shared" si="11"/>
        <v>128.22222222222223</v>
      </c>
      <c r="K52" s="131">
        <v>1783.6</v>
      </c>
      <c r="L52" s="88">
        <f t="shared" si="12"/>
        <v>178.20000000000005</v>
      </c>
      <c r="M52" s="95">
        <f t="shared" si="13"/>
        <v>639.02280130293161</v>
      </c>
      <c r="N52" s="77">
        <f t="shared" si="10"/>
        <v>613.46907890211173</v>
      </c>
      <c r="O52" s="141">
        <f t="shared" si="7"/>
        <v>25.553722400819879</v>
      </c>
      <c r="P52" s="123" t="str">
        <f t="shared" si="8"/>
        <v/>
      </c>
      <c r="Q52" s="54" t="s">
        <v>160</v>
      </c>
    </row>
    <row r="53" spans="1:17" s="13" customFormat="1" ht="15.75" x14ac:dyDescent="0.25">
      <c r="A53" s="101">
        <f t="shared" si="5"/>
        <v>201.73</v>
      </c>
      <c r="B53" s="208" t="s">
        <v>31</v>
      </c>
      <c r="C53" s="209">
        <v>204.69390000000001</v>
      </c>
      <c r="D53" s="196">
        <f>SUM(D54:D67)</f>
        <v>201.73</v>
      </c>
      <c r="E53" s="237">
        <f t="shared" si="6"/>
        <v>98.552033060096065</v>
      </c>
      <c r="F53" s="132">
        <f>SUM(F54:F67)</f>
        <v>194.07499999999999</v>
      </c>
      <c r="G53" s="153">
        <f t="shared" si="9"/>
        <v>7.6550000000000011</v>
      </c>
      <c r="H53" s="328">
        <v>7224.0420000000004</v>
      </c>
      <c r="I53" s="237">
        <f>SUM(I54:I67)</f>
        <v>7222.2879999999996</v>
      </c>
      <c r="J53" s="351">
        <f t="shared" si="11"/>
        <v>99.975719963975834</v>
      </c>
      <c r="K53" s="229">
        <f>SUM(K54:K67)</f>
        <v>6169.16</v>
      </c>
      <c r="L53" s="162">
        <f t="shared" si="12"/>
        <v>1053.1279999999997</v>
      </c>
      <c r="M53" s="94">
        <f t="shared" si="13"/>
        <v>358.01754820800079</v>
      </c>
      <c r="N53" s="78">
        <f t="shared" si="10"/>
        <v>317.87504830606724</v>
      </c>
      <c r="O53" s="142">
        <f t="shared" si="7"/>
        <v>40.142499901933547</v>
      </c>
      <c r="P53" s="123" t="str">
        <f t="shared" si="8"/>
        <v/>
      </c>
      <c r="Q53" s="54" t="s">
        <v>160</v>
      </c>
    </row>
    <row r="54" spans="1:17" s="17" customFormat="1" ht="15.75" x14ac:dyDescent="0.25">
      <c r="A54" s="101">
        <f t="shared" si="5"/>
        <v>44.32</v>
      </c>
      <c r="B54" s="210" t="s">
        <v>91</v>
      </c>
      <c r="C54" s="206">
        <v>44.319499999999998</v>
      </c>
      <c r="D54" s="195">
        <v>44.32</v>
      </c>
      <c r="E54" s="230">
        <f t="shared" si="6"/>
        <v>100.00112817157233</v>
      </c>
      <c r="F54" s="230">
        <v>36.034999999999997</v>
      </c>
      <c r="G54" s="265">
        <f t="shared" si="9"/>
        <v>8.2850000000000037</v>
      </c>
      <c r="H54" s="329">
        <v>1305</v>
      </c>
      <c r="I54" s="230">
        <v>1361.095</v>
      </c>
      <c r="J54" s="308">
        <f t="shared" si="11"/>
        <v>104.29846743295019</v>
      </c>
      <c r="K54" s="131">
        <v>904</v>
      </c>
      <c r="L54" s="89">
        <f t="shared" si="12"/>
        <v>457.09500000000003</v>
      </c>
      <c r="M54" s="97">
        <f t="shared" si="13"/>
        <v>307.1062725631769</v>
      </c>
      <c r="N54" s="79">
        <f t="shared" si="10"/>
        <v>250.86721243235746</v>
      </c>
      <c r="O54" s="143">
        <f t="shared" si="7"/>
        <v>56.239060130819439</v>
      </c>
      <c r="P54" s="123" t="str">
        <f t="shared" si="8"/>
        <v/>
      </c>
      <c r="Q54" s="54" t="s">
        <v>160</v>
      </c>
    </row>
    <row r="55" spans="1:17" s="1" customFormat="1" ht="15" hidden="1" customHeight="1" x14ac:dyDescent="0.25">
      <c r="A55" s="101" t="str">
        <f t="shared" si="5"/>
        <v>x</v>
      </c>
      <c r="B55" s="210" t="s">
        <v>92</v>
      </c>
      <c r="C55" s="206"/>
      <c r="D55" s="195">
        <v>0</v>
      </c>
      <c r="E55" s="230">
        <f t="shared" si="6"/>
        <v>0</v>
      </c>
      <c r="F55" s="230">
        <v>0</v>
      </c>
      <c r="G55" s="83">
        <f t="shared" si="9"/>
        <v>0</v>
      </c>
      <c r="H55" s="329"/>
      <c r="I55" s="230">
        <v>0</v>
      </c>
      <c r="J55" s="308" t="str">
        <f t="shared" si="11"/>
        <v/>
      </c>
      <c r="K55" s="131">
        <v>0</v>
      </c>
      <c r="L55" s="90">
        <f t="shared" si="12"/>
        <v>0</v>
      </c>
      <c r="M55" s="97" t="str">
        <f t="shared" si="13"/>
        <v/>
      </c>
      <c r="N55" s="75" t="str">
        <f t="shared" si="10"/>
        <v/>
      </c>
      <c r="O55" s="144" t="str">
        <f t="shared" si="7"/>
        <v/>
      </c>
      <c r="P55" s="123" t="str">
        <f t="shared" si="8"/>
        <v/>
      </c>
      <c r="Q55" s="54" t="s">
        <v>160</v>
      </c>
    </row>
    <row r="56" spans="1:17" s="1" customFormat="1" ht="15.75" x14ac:dyDescent="0.25">
      <c r="A56" s="101">
        <f t="shared" si="5"/>
        <v>22.602</v>
      </c>
      <c r="B56" s="210" t="s">
        <v>93</v>
      </c>
      <c r="C56" s="206">
        <v>22.6022</v>
      </c>
      <c r="D56" s="195">
        <v>22.602</v>
      </c>
      <c r="E56" s="230">
        <f t="shared" si="6"/>
        <v>99.999115130385547</v>
      </c>
      <c r="F56" s="230">
        <v>22.253</v>
      </c>
      <c r="G56" s="83">
        <f t="shared" si="9"/>
        <v>0.3490000000000002</v>
      </c>
      <c r="H56" s="329">
        <v>850</v>
      </c>
      <c r="I56" s="230">
        <v>754.19399999999996</v>
      </c>
      <c r="J56" s="308">
        <f t="shared" si="11"/>
        <v>88.728705882352926</v>
      </c>
      <c r="K56" s="131">
        <v>767.55100000000004</v>
      </c>
      <c r="L56" s="90">
        <f t="shared" si="12"/>
        <v>-13.357000000000085</v>
      </c>
      <c r="M56" s="97">
        <f t="shared" si="13"/>
        <v>333.68462967878946</v>
      </c>
      <c r="N56" s="75">
        <f t="shared" si="10"/>
        <v>344.92023547386873</v>
      </c>
      <c r="O56" s="141">
        <f t="shared" si="7"/>
        <v>-11.235605795079266</v>
      </c>
      <c r="P56" s="123" t="str">
        <f t="shared" si="8"/>
        <v/>
      </c>
      <c r="Q56" s="54" t="s">
        <v>160</v>
      </c>
    </row>
    <row r="57" spans="1:17" s="1" customFormat="1" ht="15.75" x14ac:dyDescent="0.25">
      <c r="A57" s="101">
        <f t="shared" si="5"/>
        <v>50</v>
      </c>
      <c r="B57" s="210" t="s">
        <v>94</v>
      </c>
      <c r="C57" s="206">
        <v>50.055</v>
      </c>
      <c r="D57" s="195">
        <v>50</v>
      </c>
      <c r="E57" s="230">
        <f t="shared" si="6"/>
        <v>99.890120867046249</v>
      </c>
      <c r="F57" s="230">
        <v>51.100999999999999</v>
      </c>
      <c r="G57" s="83">
        <f t="shared" si="9"/>
        <v>-1.1009999999999991</v>
      </c>
      <c r="H57" s="329">
        <v>1902</v>
      </c>
      <c r="I57" s="230">
        <v>1893.423</v>
      </c>
      <c r="J57" s="308">
        <f t="shared" si="11"/>
        <v>99.549053627760259</v>
      </c>
      <c r="K57" s="131">
        <v>1357</v>
      </c>
      <c r="L57" s="90">
        <f t="shared" si="12"/>
        <v>536.423</v>
      </c>
      <c r="M57" s="97">
        <f t="shared" si="13"/>
        <v>378.68459999999999</v>
      </c>
      <c r="N57" s="75">
        <f t="shared" si="10"/>
        <v>265.55253321852803</v>
      </c>
      <c r="O57" s="141">
        <f t="shared" si="7"/>
        <v>113.13206678147196</v>
      </c>
      <c r="P57" s="123" t="str">
        <f t="shared" si="8"/>
        <v/>
      </c>
      <c r="Q57" s="54" t="s">
        <v>160</v>
      </c>
    </row>
    <row r="58" spans="1:17" s="1" customFormat="1" ht="15" hidden="1" customHeight="1" x14ac:dyDescent="0.25">
      <c r="A58" s="101" t="str">
        <f t="shared" si="5"/>
        <v>x</v>
      </c>
      <c r="B58" s="210" t="s">
        <v>57</v>
      </c>
      <c r="C58" s="206"/>
      <c r="D58" s="195">
        <v>0</v>
      </c>
      <c r="E58" s="230">
        <f t="shared" si="6"/>
        <v>0</v>
      </c>
      <c r="F58" s="230">
        <v>0</v>
      </c>
      <c r="G58" s="83">
        <f t="shared" si="9"/>
        <v>0</v>
      </c>
      <c r="H58" s="329"/>
      <c r="I58" s="230">
        <v>0</v>
      </c>
      <c r="J58" s="308" t="str">
        <f t="shared" si="11"/>
        <v/>
      </c>
      <c r="K58" s="131">
        <v>0</v>
      </c>
      <c r="L58" s="83">
        <f t="shared" si="12"/>
        <v>0</v>
      </c>
      <c r="M58" s="97" t="str">
        <f t="shared" si="13"/>
        <v/>
      </c>
      <c r="N58" s="75" t="str">
        <f t="shared" ref="N58:N74" si="14">IFERROR(IF(F58&gt;0,K58/F58*10,""),"")</f>
        <v/>
      </c>
      <c r="O58" s="141" t="str">
        <f t="shared" si="7"/>
        <v/>
      </c>
      <c r="P58" s="123" t="str">
        <f t="shared" si="8"/>
        <v/>
      </c>
      <c r="Q58" s="54" t="s">
        <v>160</v>
      </c>
    </row>
    <row r="59" spans="1:17" s="1" customFormat="1" ht="15.75" x14ac:dyDescent="0.25">
      <c r="A59" s="101">
        <f t="shared" si="5"/>
        <v>0.86699999999999999</v>
      </c>
      <c r="B59" s="210" t="s">
        <v>32</v>
      </c>
      <c r="C59" s="206">
        <v>0.87549999999999994</v>
      </c>
      <c r="D59" s="195">
        <v>0.86699999999999999</v>
      </c>
      <c r="E59" s="230">
        <f t="shared" si="6"/>
        <v>99.029126213592235</v>
      </c>
      <c r="F59" s="230">
        <v>0.68100000000000005</v>
      </c>
      <c r="G59" s="83">
        <f t="shared" si="9"/>
        <v>0.18599999999999994</v>
      </c>
      <c r="H59" s="314">
        <v>25</v>
      </c>
      <c r="I59" s="230">
        <v>26.43</v>
      </c>
      <c r="J59" s="308">
        <f t="shared" si="11"/>
        <v>105.72</v>
      </c>
      <c r="K59" s="131">
        <v>7.2750000000000004</v>
      </c>
      <c r="L59" s="83">
        <f t="shared" si="12"/>
        <v>19.155000000000001</v>
      </c>
      <c r="M59" s="97">
        <f t="shared" si="13"/>
        <v>304.84429065743944</v>
      </c>
      <c r="N59" s="75">
        <f t="shared" si="14"/>
        <v>106.82819383259911</v>
      </c>
      <c r="O59" s="141">
        <f t="shared" si="7"/>
        <v>198.01609682484033</v>
      </c>
      <c r="P59" s="123" t="str">
        <f t="shared" si="8"/>
        <v>проверка</v>
      </c>
      <c r="Q59" s="54" t="s">
        <v>160</v>
      </c>
    </row>
    <row r="60" spans="1:17" s="1" customFormat="1" ht="15" hidden="1" customHeight="1" x14ac:dyDescent="0.25">
      <c r="A60" s="101" t="str">
        <f t="shared" si="5"/>
        <v>x</v>
      </c>
      <c r="B60" s="210" t="s">
        <v>60</v>
      </c>
      <c r="C60" s="206"/>
      <c r="D60" s="195">
        <v>0</v>
      </c>
      <c r="E60" s="230">
        <f t="shared" si="6"/>
        <v>0</v>
      </c>
      <c r="F60" s="230">
        <v>0</v>
      </c>
      <c r="G60" s="83">
        <f t="shared" si="9"/>
        <v>0</v>
      </c>
      <c r="H60" s="308"/>
      <c r="I60" s="230">
        <v>0</v>
      </c>
      <c r="J60" s="308" t="str">
        <f t="shared" si="11"/>
        <v/>
      </c>
      <c r="K60" s="131">
        <v>0</v>
      </c>
      <c r="L60" s="83">
        <f t="shared" si="12"/>
        <v>0</v>
      </c>
      <c r="M60" s="97" t="str">
        <f t="shared" si="13"/>
        <v/>
      </c>
      <c r="N60" s="75" t="str">
        <f t="shared" si="14"/>
        <v/>
      </c>
      <c r="O60" s="141" t="str">
        <f t="shared" si="7"/>
        <v/>
      </c>
      <c r="P60" s="123" t="str">
        <f t="shared" si="8"/>
        <v/>
      </c>
      <c r="Q60" s="54" t="s">
        <v>160</v>
      </c>
    </row>
    <row r="61" spans="1:17" s="1" customFormat="1" ht="15" hidden="1" customHeight="1" x14ac:dyDescent="0.25">
      <c r="A61" s="101" t="str">
        <f t="shared" si="5"/>
        <v>x</v>
      </c>
      <c r="B61" s="210" t="s">
        <v>33</v>
      </c>
      <c r="C61" s="206"/>
      <c r="D61" s="195">
        <v>0</v>
      </c>
      <c r="E61" s="230">
        <f t="shared" si="6"/>
        <v>0</v>
      </c>
      <c r="F61" s="230">
        <v>0</v>
      </c>
      <c r="G61" s="83">
        <f t="shared" si="9"/>
        <v>0</v>
      </c>
      <c r="H61" s="308"/>
      <c r="I61" s="230">
        <v>0</v>
      </c>
      <c r="J61" s="308" t="str">
        <f t="shared" si="11"/>
        <v/>
      </c>
      <c r="K61" s="131">
        <v>0</v>
      </c>
      <c r="L61" s="83">
        <f t="shared" si="12"/>
        <v>0</v>
      </c>
      <c r="M61" s="97" t="str">
        <f t="shared" si="13"/>
        <v/>
      </c>
      <c r="N61" s="75" t="str">
        <f t="shared" si="14"/>
        <v/>
      </c>
      <c r="O61" s="141" t="str">
        <f t="shared" si="7"/>
        <v/>
      </c>
      <c r="P61" s="123" t="str">
        <f t="shared" si="8"/>
        <v/>
      </c>
      <c r="Q61" s="54" t="s">
        <v>160</v>
      </c>
    </row>
    <row r="62" spans="1:17" s="1" customFormat="1" ht="15.75" x14ac:dyDescent="0.25">
      <c r="A62" s="101">
        <f t="shared" si="5"/>
        <v>11.263</v>
      </c>
      <c r="B62" s="210" t="s">
        <v>95</v>
      </c>
      <c r="C62" s="206">
        <v>13.1662</v>
      </c>
      <c r="D62" s="195">
        <v>11.263</v>
      </c>
      <c r="E62" s="230">
        <f t="shared" si="6"/>
        <v>85.544804119639679</v>
      </c>
      <c r="F62" s="230">
        <v>10.461</v>
      </c>
      <c r="G62" s="83">
        <f t="shared" si="9"/>
        <v>0.8019999999999996</v>
      </c>
      <c r="H62" s="308">
        <v>310</v>
      </c>
      <c r="I62" s="230">
        <v>297.60599999999999</v>
      </c>
      <c r="J62" s="308">
        <f t="shared" si="11"/>
        <v>96.001935483870966</v>
      </c>
      <c r="K62" s="131">
        <v>270</v>
      </c>
      <c r="L62" s="83">
        <f t="shared" si="12"/>
        <v>27.605999999999995</v>
      </c>
      <c r="M62" s="97">
        <f t="shared" si="13"/>
        <v>264.2333303737903</v>
      </c>
      <c r="N62" s="75">
        <f t="shared" si="14"/>
        <v>258.1015199311729</v>
      </c>
      <c r="O62" s="141">
        <f t="shared" si="7"/>
        <v>6.1318104426173932</v>
      </c>
      <c r="P62" s="123" t="str">
        <f t="shared" si="8"/>
        <v/>
      </c>
      <c r="Q62" s="54" t="s">
        <v>160</v>
      </c>
    </row>
    <row r="63" spans="1:17" s="1" customFormat="1" ht="15.75" x14ac:dyDescent="0.25">
      <c r="A63" s="101">
        <f t="shared" si="5"/>
        <v>0.9</v>
      </c>
      <c r="B63" s="210" t="s">
        <v>34</v>
      </c>
      <c r="C63" s="206">
        <v>0.96299999999999997</v>
      </c>
      <c r="D63" s="195">
        <v>0.9</v>
      </c>
      <c r="E63" s="230">
        <f t="shared" si="6"/>
        <v>93.45794392523365</v>
      </c>
      <c r="F63" s="230">
        <v>0.74199999999999999</v>
      </c>
      <c r="G63" s="83">
        <f t="shared" si="9"/>
        <v>0.15800000000000003</v>
      </c>
      <c r="H63" s="308">
        <v>28.9</v>
      </c>
      <c r="I63" s="230">
        <v>27</v>
      </c>
      <c r="J63" s="308">
        <f t="shared" si="11"/>
        <v>93.425605536332185</v>
      </c>
      <c r="K63" s="131">
        <v>24.26</v>
      </c>
      <c r="L63" s="83">
        <f t="shared" si="12"/>
        <v>2.7399999999999984</v>
      </c>
      <c r="M63" s="97">
        <f t="shared" si="13"/>
        <v>300</v>
      </c>
      <c r="N63" s="75">
        <f t="shared" si="14"/>
        <v>326.95417789757414</v>
      </c>
      <c r="O63" s="141">
        <f t="shared" si="7"/>
        <v>-26.954177897574141</v>
      </c>
      <c r="P63" s="123" t="str">
        <f t="shared" si="8"/>
        <v/>
      </c>
      <c r="Q63" s="54" t="s">
        <v>160</v>
      </c>
    </row>
    <row r="64" spans="1:17" s="1" customFormat="1" ht="15.75" x14ac:dyDescent="0.25">
      <c r="A64" s="101">
        <f t="shared" si="5"/>
        <v>53.232999999999997</v>
      </c>
      <c r="B64" s="210" t="s">
        <v>35</v>
      </c>
      <c r="C64" s="206">
        <v>53.971499999999999</v>
      </c>
      <c r="D64" s="195">
        <v>53.232999999999997</v>
      </c>
      <c r="E64" s="230">
        <f t="shared" si="6"/>
        <v>98.631685241284757</v>
      </c>
      <c r="F64" s="230">
        <v>53.857999999999997</v>
      </c>
      <c r="G64" s="84">
        <f t="shared" si="9"/>
        <v>-0.625</v>
      </c>
      <c r="H64" s="309">
        <v>2210</v>
      </c>
      <c r="I64" s="230">
        <v>2154.6999999999998</v>
      </c>
      <c r="J64" s="308">
        <f t="shared" si="11"/>
        <v>97.497737556561077</v>
      </c>
      <c r="K64" s="131">
        <v>2174.5</v>
      </c>
      <c r="L64" s="84">
        <f t="shared" si="12"/>
        <v>-19.800000000000182</v>
      </c>
      <c r="M64" s="97">
        <f t="shared" si="13"/>
        <v>404.7677192718802</v>
      </c>
      <c r="N64" s="75">
        <f t="shared" si="14"/>
        <v>403.74688996992091</v>
      </c>
      <c r="O64" s="141">
        <f t="shared" si="7"/>
        <v>1.0208293019592816</v>
      </c>
      <c r="P64" s="123" t="str">
        <f t="shared" si="8"/>
        <v/>
      </c>
      <c r="Q64" s="54" t="s">
        <v>160</v>
      </c>
    </row>
    <row r="65" spans="1:17" s="1" customFormat="1" ht="15" hidden="1" customHeight="1" x14ac:dyDescent="0.25">
      <c r="A65" s="101" t="str">
        <f t="shared" si="5"/>
        <v>x</v>
      </c>
      <c r="B65" s="205" t="s">
        <v>36</v>
      </c>
      <c r="C65" s="206"/>
      <c r="D65" s="195">
        <v>0</v>
      </c>
      <c r="E65" s="230">
        <f t="shared" si="6"/>
        <v>0</v>
      </c>
      <c r="F65" s="230">
        <v>0</v>
      </c>
      <c r="G65" s="83">
        <f t="shared" si="9"/>
        <v>0</v>
      </c>
      <c r="H65" s="308"/>
      <c r="I65" s="230">
        <v>0</v>
      </c>
      <c r="J65" s="308" t="str">
        <f t="shared" si="11"/>
        <v/>
      </c>
      <c r="K65" s="131">
        <v>0</v>
      </c>
      <c r="L65" s="83">
        <f t="shared" si="12"/>
        <v>0</v>
      </c>
      <c r="M65" s="95" t="str">
        <f t="shared" si="13"/>
        <v/>
      </c>
      <c r="N65" s="75" t="str">
        <f t="shared" si="14"/>
        <v/>
      </c>
      <c r="O65" s="141" t="str">
        <f t="shared" si="7"/>
        <v/>
      </c>
      <c r="P65" s="123" t="str">
        <f t="shared" si="8"/>
        <v/>
      </c>
      <c r="Q65" s="54" t="s">
        <v>160</v>
      </c>
    </row>
    <row r="66" spans="1:17" s="1" customFormat="1" ht="15.75" x14ac:dyDescent="0.25">
      <c r="A66" s="101">
        <f t="shared" si="5"/>
        <v>8.2949999999999999</v>
      </c>
      <c r="B66" s="210" t="s">
        <v>37</v>
      </c>
      <c r="C66" s="206">
        <v>8.4909999999999997</v>
      </c>
      <c r="D66" s="195">
        <v>8.2949999999999999</v>
      </c>
      <c r="E66" s="230">
        <f t="shared" si="6"/>
        <v>97.691673536685911</v>
      </c>
      <c r="F66" s="230">
        <v>8.4849999999999994</v>
      </c>
      <c r="G66" s="83">
        <f t="shared" si="9"/>
        <v>-0.1899999999999995</v>
      </c>
      <c r="H66" s="308">
        <v>334.1</v>
      </c>
      <c r="I66" s="230">
        <v>360.47300000000001</v>
      </c>
      <c r="J66" s="308">
        <f t="shared" si="11"/>
        <v>107.89374438790782</v>
      </c>
      <c r="K66" s="131">
        <v>404.05599999999998</v>
      </c>
      <c r="L66" s="83">
        <f t="shared" si="12"/>
        <v>-43.58299999999997</v>
      </c>
      <c r="M66" s="95">
        <f t="shared" si="13"/>
        <v>434.56660638939121</v>
      </c>
      <c r="N66" s="75">
        <f t="shared" si="14"/>
        <v>476.20035356511494</v>
      </c>
      <c r="O66" s="141">
        <f t="shared" si="7"/>
        <v>-41.633747175723727</v>
      </c>
      <c r="P66" s="123" t="str">
        <f t="shared" si="8"/>
        <v/>
      </c>
      <c r="Q66" s="54" t="s">
        <v>160</v>
      </c>
    </row>
    <row r="67" spans="1:17" s="1" customFormat="1" ht="15.75" x14ac:dyDescent="0.25">
      <c r="A67" s="101">
        <f t="shared" si="5"/>
        <v>10.25</v>
      </c>
      <c r="B67" s="210" t="s">
        <v>38</v>
      </c>
      <c r="C67" s="206">
        <v>10.25</v>
      </c>
      <c r="D67" s="195">
        <v>10.25</v>
      </c>
      <c r="E67" s="230">
        <f t="shared" si="6"/>
        <v>100</v>
      </c>
      <c r="F67" s="230">
        <v>10.459</v>
      </c>
      <c r="G67" s="83">
        <f t="shared" si="9"/>
        <v>-0.20899999999999963</v>
      </c>
      <c r="H67" s="308">
        <v>259.04199999999997</v>
      </c>
      <c r="I67" s="230">
        <v>347.36700000000002</v>
      </c>
      <c r="J67" s="308">
        <f t="shared" si="11"/>
        <v>134.0967873935501</v>
      </c>
      <c r="K67" s="131">
        <v>260.51799999999997</v>
      </c>
      <c r="L67" s="83">
        <f t="shared" si="12"/>
        <v>86.849000000000046</v>
      </c>
      <c r="M67" s="95">
        <f t="shared" si="13"/>
        <v>338.8946341463415</v>
      </c>
      <c r="N67" s="75">
        <f t="shared" si="14"/>
        <v>249.08499856582847</v>
      </c>
      <c r="O67" s="141">
        <f t="shared" si="7"/>
        <v>89.809635580513032</v>
      </c>
      <c r="P67" s="123" t="str">
        <f t="shared" si="8"/>
        <v/>
      </c>
      <c r="Q67" s="54" t="s">
        <v>160</v>
      </c>
    </row>
    <row r="68" spans="1:17" s="13" customFormat="1" ht="15.75" hidden="1" customHeight="1" x14ac:dyDescent="0.25">
      <c r="A68" s="101" t="str">
        <f t="shared" si="5"/>
        <v>x</v>
      </c>
      <c r="B68" s="211" t="s">
        <v>138</v>
      </c>
      <c r="C68" s="209"/>
      <c r="D68" s="196">
        <f>SUM(D69:D74)</f>
        <v>0</v>
      </c>
      <c r="E68" s="237">
        <f t="shared" si="6"/>
        <v>0</v>
      </c>
      <c r="F68" s="229">
        <f>SUM(F69:F74)</f>
        <v>0</v>
      </c>
      <c r="G68" s="104">
        <f t="shared" si="9"/>
        <v>0</v>
      </c>
      <c r="H68" s="315">
        <v>0</v>
      </c>
      <c r="I68" s="319">
        <f>SUM(I69:I74)</f>
        <v>0</v>
      </c>
      <c r="J68" s="351" t="str">
        <f t="shared" si="11"/>
        <v/>
      </c>
      <c r="K68" s="229">
        <f>SUM(K69:K74)</f>
        <v>0</v>
      </c>
      <c r="L68" s="104">
        <f t="shared" si="12"/>
        <v>0</v>
      </c>
      <c r="M68" s="102" t="str">
        <f t="shared" si="13"/>
        <v/>
      </c>
      <c r="N68" s="103" t="str">
        <f t="shared" si="14"/>
        <v/>
      </c>
      <c r="O68" s="141" t="str">
        <f t="shared" si="7"/>
        <v/>
      </c>
      <c r="P68" s="123" t="str">
        <f t="shared" si="8"/>
        <v/>
      </c>
      <c r="Q68" s="54" t="s">
        <v>160</v>
      </c>
    </row>
    <row r="69" spans="1:17" s="1" customFormat="1" ht="15" hidden="1" customHeight="1" x14ac:dyDescent="0.25">
      <c r="A69" s="101" t="str">
        <f t="shared" si="5"/>
        <v>x</v>
      </c>
      <c r="B69" s="210" t="s">
        <v>96</v>
      </c>
      <c r="C69" s="206"/>
      <c r="D69" s="195">
        <v>0</v>
      </c>
      <c r="E69" s="230">
        <f t="shared" si="6"/>
        <v>0</v>
      </c>
      <c r="F69" s="230">
        <v>0</v>
      </c>
      <c r="G69" s="83">
        <f t="shared" si="9"/>
        <v>0</v>
      </c>
      <c r="H69" s="308"/>
      <c r="I69" s="230">
        <v>0</v>
      </c>
      <c r="J69" s="308" t="str">
        <f t="shared" ref="J69:J100" si="15">IFERROR(I69/H69*100,"")</f>
        <v/>
      </c>
      <c r="K69" s="131">
        <v>0</v>
      </c>
      <c r="L69" s="83">
        <f t="shared" ref="L69:L100" si="16">IFERROR((I69-K69),"")</f>
        <v>0</v>
      </c>
      <c r="M69" s="97" t="str">
        <f t="shared" ref="M69:M101" si="17">IFERROR(IF(D69&gt;0,I69/D69*10,""),"")</f>
        <v/>
      </c>
      <c r="N69" s="75" t="str">
        <f t="shared" si="14"/>
        <v/>
      </c>
      <c r="O69" s="127" t="str">
        <f t="shared" si="7"/>
        <v/>
      </c>
      <c r="P69" s="123" t="str">
        <f t="shared" si="8"/>
        <v/>
      </c>
      <c r="Q69" s="54" t="s">
        <v>160</v>
      </c>
    </row>
    <row r="70" spans="1:17" s="1" customFormat="1" ht="15" hidden="1" customHeight="1" x14ac:dyDescent="0.25">
      <c r="A70" s="101" t="str">
        <f t="shared" ref="A70:A101" si="18">IF(OR(D70="",D70=0),"x",D70)</f>
        <v>x</v>
      </c>
      <c r="B70" s="212" t="s">
        <v>39</v>
      </c>
      <c r="C70" s="206"/>
      <c r="D70" s="195">
        <v>0</v>
      </c>
      <c r="E70" s="230">
        <f t="shared" ref="E70:E101" si="19">IFERROR(D70/C70*100,0)</f>
        <v>0</v>
      </c>
      <c r="F70" s="230">
        <v>0</v>
      </c>
      <c r="G70" s="83">
        <f t="shared" si="9"/>
        <v>0</v>
      </c>
      <c r="H70" s="308"/>
      <c r="I70" s="230">
        <v>0</v>
      </c>
      <c r="J70" s="308" t="str">
        <f t="shared" si="15"/>
        <v/>
      </c>
      <c r="K70" s="131">
        <v>0</v>
      </c>
      <c r="L70" s="83">
        <f t="shared" si="16"/>
        <v>0</v>
      </c>
      <c r="M70" s="97" t="str">
        <f t="shared" si="17"/>
        <v/>
      </c>
      <c r="N70" s="75" t="str">
        <f t="shared" si="14"/>
        <v/>
      </c>
      <c r="O70" s="141" t="str">
        <f t="shared" ref="O70:O101" si="20">IFERROR(M70-N70,"")</f>
        <v/>
      </c>
      <c r="P70" s="123" t="str">
        <f t="shared" ref="P70:P101" si="21">IF(L70&gt;K70,"проверка","")</f>
        <v/>
      </c>
      <c r="Q70" s="54" t="s">
        <v>160</v>
      </c>
    </row>
    <row r="71" spans="1:17" s="1" customFormat="1" ht="15" hidden="1" customHeight="1" x14ac:dyDescent="0.25">
      <c r="A71" s="101" t="str">
        <f t="shared" si="18"/>
        <v>x</v>
      </c>
      <c r="B71" s="210" t="s">
        <v>40</v>
      </c>
      <c r="C71" s="206"/>
      <c r="D71" s="195">
        <v>0</v>
      </c>
      <c r="E71" s="230">
        <f t="shared" si="19"/>
        <v>0</v>
      </c>
      <c r="F71" s="230">
        <v>0</v>
      </c>
      <c r="G71" s="83">
        <f t="shared" si="9"/>
        <v>0</v>
      </c>
      <c r="H71" s="308"/>
      <c r="I71" s="230">
        <v>0</v>
      </c>
      <c r="J71" s="308" t="str">
        <f t="shared" si="15"/>
        <v/>
      </c>
      <c r="K71" s="131">
        <v>0</v>
      </c>
      <c r="L71" s="83">
        <f t="shared" si="16"/>
        <v>0</v>
      </c>
      <c r="M71" s="97" t="str">
        <f t="shared" si="17"/>
        <v/>
      </c>
      <c r="N71" s="75" t="str">
        <f t="shared" si="14"/>
        <v/>
      </c>
      <c r="O71" s="141" t="str">
        <f t="shared" si="20"/>
        <v/>
      </c>
      <c r="P71" s="123" t="str">
        <f t="shared" si="21"/>
        <v/>
      </c>
      <c r="Q71" s="54" t="s">
        <v>160</v>
      </c>
    </row>
    <row r="72" spans="1:17" s="1" customFormat="1" ht="15" hidden="1" customHeight="1" x14ac:dyDescent="0.25">
      <c r="A72" s="101" t="str">
        <f t="shared" si="18"/>
        <v>x</v>
      </c>
      <c r="B72" s="210" t="s">
        <v>136</v>
      </c>
      <c r="C72" s="206"/>
      <c r="D72" s="195" t="s">
        <v>136</v>
      </c>
      <c r="E72" s="230">
        <f t="shared" si="19"/>
        <v>0</v>
      </c>
      <c r="F72" s="230" t="s">
        <v>136</v>
      </c>
      <c r="G72" s="83" t="str">
        <f t="shared" si="9"/>
        <v/>
      </c>
      <c r="H72" s="308"/>
      <c r="I72" s="230" t="s">
        <v>136</v>
      </c>
      <c r="J72" s="308" t="str">
        <f t="shared" si="15"/>
        <v/>
      </c>
      <c r="K72" s="131" t="s">
        <v>136</v>
      </c>
      <c r="L72" s="83" t="str">
        <f t="shared" si="16"/>
        <v/>
      </c>
      <c r="M72" s="97" t="str">
        <f t="shared" si="17"/>
        <v/>
      </c>
      <c r="N72" s="75" t="str">
        <f t="shared" si="14"/>
        <v/>
      </c>
      <c r="O72" s="141" t="str">
        <f t="shared" si="20"/>
        <v/>
      </c>
      <c r="P72" s="123" t="str">
        <f t="shared" si="21"/>
        <v/>
      </c>
      <c r="Q72" s="54" t="s">
        <v>160</v>
      </c>
    </row>
    <row r="73" spans="1:17" s="1" customFormat="1" ht="15" hidden="1" customHeight="1" x14ac:dyDescent="0.25">
      <c r="A73" s="101" t="str">
        <f t="shared" si="18"/>
        <v>x</v>
      </c>
      <c r="B73" s="210" t="s">
        <v>136</v>
      </c>
      <c r="C73" s="206"/>
      <c r="D73" s="195" t="s">
        <v>136</v>
      </c>
      <c r="E73" s="230">
        <f t="shared" si="19"/>
        <v>0</v>
      </c>
      <c r="F73" s="230" t="s">
        <v>136</v>
      </c>
      <c r="G73" s="83" t="str">
        <f t="shared" si="9"/>
        <v/>
      </c>
      <c r="H73" s="308"/>
      <c r="I73" s="230" t="s">
        <v>136</v>
      </c>
      <c r="J73" s="308" t="str">
        <f t="shared" si="15"/>
        <v/>
      </c>
      <c r="K73" s="131" t="s">
        <v>136</v>
      </c>
      <c r="L73" s="83" t="str">
        <f t="shared" si="16"/>
        <v/>
      </c>
      <c r="M73" s="97" t="str">
        <f t="shared" si="17"/>
        <v/>
      </c>
      <c r="N73" s="75" t="str">
        <f t="shared" si="14"/>
        <v/>
      </c>
      <c r="O73" s="141" t="str">
        <f t="shared" si="20"/>
        <v/>
      </c>
      <c r="P73" s="123" t="str">
        <f t="shared" si="21"/>
        <v/>
      </c>
      <c r="Q73" s="54" t="s">
        <v>160</v>
      </c>
    </row>
    <row r="74" spans="1:17" s="1" customFormat="1" ht="15" hidden="1" customHeight="1" x14ac:dyDescent="0.25">
      <c r="A74" s="101" t="str">
        <f t="shared" si="18"/>
        <v>x</v>
      </c>
      <c r="B74" s="210" t="s">
        <v>41</v>
      </c>
      <c r="C74" s="206"/>
      <c r="D74" s="195">
        <v>0</v>
      </c>
      <c r="E74" s="230">
        <f t="shared" si="19"/>
        <v>0</v>
      </c>
      <c r="F74" s="230">
        <v>0</v>
      </c>
      <c r="G74" s="83">
        <f t="shared" si="9"/>
        <v>0</v>
      </c>
      <c r="H74" s="308"/>
      <c r="I74" s="230">
        <v>0</v>
      </c>
      <c r="J74" s="308" t="str">
        <f t="shared" si="15"/>
        <v/>
      </c>
      <c r="K74" s="131">
        <v>0</v>
      </c>
      <c r="L74" s="83">
        <f t="shared" si="16"/>
        <v>0</v>
      </c>
      <c r="M74" s="97" t="str">
        <f t="shared" si="17"/>
        <v/>
      </c>
      <c r="N74" s="75" t="str">
        <f t="shared" si="14"/>
        <v/>
      </c>
      <c r="O74" s="141" t="str">
        <f t="shared" si="20"/>
        <v/>
      </c>
      <c r="P74" s="123" t="str">
        <f t="shared" si="21"/>
        <v/>
      </c>
      <c r="Q74" s="54" t="s">
        <v>160</v>
      </c>
    </row>
    <row r="75" spans="1:17" s="13" customFormat="1" ht="15.75" x14ac:dyDescent="0.25">
      <c r="A75" s="101">
        <f t="shared" si="18"/>
        <v>25.210999999999999</v>
      </c>
      <c r="B75" s="208" t="s">
        <v>42</v>
      </c>
      <c r="C75" s="209">
        <v>25.210999999999999</v>
      </c>
      <c r="D75" s="196">
        <f>SUM(D76:D88)</f>
        <v>25.210999999999999</v>
      </c>
      <c r="E75" s="237">
        <f t="shared" si="19"/>
        <v>100</v>
      </c>
      <c r="F75" s="231">
        <f>SUM(F76:F88)</f>
        <v>23.175000000000001</v>
      </c>
      <c r="G75" s="98">
        <f>D75-F75</f>
        <v>2.0359999999999978</v>
      </c>
      <c r="H75" s="236">
        <v>1170.5</v>
      </c>
      <c r="I75" s="237">
        <f>SUM(I76:I88)</f>
        <v>1229.9100000000001</v>
      </c>
      <c r="J75" s="351">
        <f t="shared" si="15"/>
        <v>105.0756087142247</v>
      </c>
      <c r="K75" s="229">
        <f>SUM(K76:K88)</f>
        <v>1182.2</v>
      </c>
      <c r="L75" s="82">
        <f t="shared" si="16"/>
        <v>47.710000000000036</v>
      </c>
      <c r="M75" s="71">
        <f t="shared" si="17"/>
        <v>487.8465749077784</v>
      </c>
      <c r="N75" s="73">
        <f>IF(F75&gt;0,K75/F75*10,"")</f>
        <v>510.11866235167201</v>
      </c>
      <c r="O75" s="141">
        <f t="shared" si="20"/>
        <v>-22.272087443893611</v>
      </c>
      <c r="P75" s="123" t="str">
        <f t="shared" si="21"/>
        <v/>
      </c>
      <c r="Q75" s="54" t="s">
        <v>160</v>
      </c>
    </row>
    <row r="76" spans="1:17" s="1" customFormat="1" ht="15" hidden="1" customHeight="1" x14ac:dyDescent="0.25">
      <c r="A76" s="101" t="str">
        <f t="shared" si="18"/>
        <v>x</v>
      </c>
      <c r="B76" s="210" t="s">
        <v>139</v>
      </c>
      <c r="C76" s="206"/>
      <c r="D76" s="195">
        <v>0</v>
      </c>
      <c r="E76" s="230">
        <f t="shared" si="19"/>
        <v>0</v>
      </c>
      <c r="F76" s="230">
        <v>0</v>
      </c>
      <c r="G76" s="84">
        <f t="shared" ref="G76:G101" si="22">IFERROR(D76-F76,"")</f>
        <v>0</v>
      </c>
      <c r="H76" s="309"/>
      <c r="I76" s="230">
        <v>0</v>
      </c>
      <c r="J76" s="308" t="str">
        <f t="shared" si="15"/>
        <v/>
      </c>
      <c r="K76" s="131">
        <v>0</v>
      </c>
      <c r="L76" s="84">
        <f t="shared" si="16"/>
        <v>0</v>
      </c>
      <c r="M76" s="97" t="str">
        <f t="shared" si="17"/>
        <v/>
      </c>
      <c r="N76" s="75" t="str">
        <f t="shared" ref="N76:N101" si="23">IFERROR(IF(F76&gt;0,K76/F76*10,""),"")</f>
        <v/>
      </c>
      <c r="O76" s="98" t="str">
        <f t="shared" si="20"/>
        <v/>
      </c>
      <c r="P76" s="123" t="str">
        <f t="shared" si="21"/>
        <v/>
      </c>
      <c r="Q76" s="54" t="s">
        <v>161</v>
      </c>
    </row>
    <row r="77" spans="1:17" s="1" customFormat="1" ht="15" hidden="1" customHeight="1" x14ac:dyDescent="0.25">
      <c r="A77" s="101" t="str">
        <f t="shared" si="18"/>
        <v>x</v>
      </c>
      <c r="B77" s="210" t="s">
        <v>140</v>
      </c>
      <c r="C77" s="206"/>
      <c r="D77" s="195">
        <v>0</v>
      </c>
      <c r="E77" s="230">
        <f t="shared" si="19"/>
        <v>0</v>
      </c>
      <c r="F77" s="230">
        <v>0</v>
      </c>
      <c r="G77" s="84">
        <f t="shared" si="22"/>
        <v>0</v>
      </c>
      <c r="H77" s="309"/>
      <c r="I77" s="230">
        <v>0</v>
      </c>
      <c r="J77" s="308" t="str">
        <f t="shared" si="15"/>
        <v/>
      </c>
      <c r="K77" s="131">
        <v>0</v>
      </c>
      <c r="L77" s="84">
        <f t="shared" si="16"/>
        <v>0</v>
      </c>
      <c r="M77" s="97" t="str">
        <f t="shared" si="17"/>
        <v/>
      </c>
      <c r="N77" s="75" t="str">
        <f t="shared" si="23"/>
        <v/>
      </c>
      <c r="O77" s="141" t="str">
        <f t="shared" si="20"/>
        <v/>
      </c>
      <c r="P77" s="123" t="str">
        <f t="shared" si="21"/>
        <v/>
      </c>
      <c r="Q77" s="54" t="s">
        <v>160</v>
      </c>
    </row>
    <row r="78" spans="1:17" s="1" customFormat="1" ht="15" hidden="1" customHeight="1" x14ac:dyDescent="0.25">
      <c r="A78" s="101" t="str">
        <f t="shared" si="18"/>
        <v>x</v>
      </c>
      <c r="B78" s="210" t="s">
        <v>141</v>
      </c>
      <c r="C78" s="206"/>
      <c r="D78" s="195">
        <v>0</v>
      </c>
      <c r="E78" s="230">
        <f t="shared" si="19"/>
        <v>0</v>
      </c>
      <c r="F78" s="230">
        <v>0</v>
      </c>
      <c r="G78" s="83">
        <f t="shared" si="22"/>
        <v>0</v>
      </c>
      <c r="H78" s="308"/>
      <c r="I78" s="230">
        <v>0</v>
      </c>
      <c r="J78" s="308" t="str">
        <f t="shared" si="15"/>
        <v/>
      </c>
      <c r="K78" s="131">
        <v>0</v>
      </c>
      <c r="L78" s="83">
        <f t="shared" si="16"/>
        <v>0</v>
      </c>
      <c r="M78" s="97" t="str">
        <f t="shared" si="17"/>
        <v/>
      </c>
      <c r="N78" s="75" t="str">
        <f t="shared" si="23"/>
        <v/>
      </c>
      <c r="O78" s="141" t="str">
        <f t="shared" si="20"/>
        <v/>
      </c>
      <c r="P78" s="123" t="str">
        <f t="shared" si="21"/>
        <v/>
      </c>
      <c r="Q78" s="54" t="s">
        <v>160</v>
      </c>
    </row>
    <row r="79" spans="1:17" s="1" customFormat="1" ht="15.75" x14ac:dyDescent="0.25">
      <c r="A79" s="101">
        <f t="shared" si="18"/>
        <v>25.210999999999999</v>
      </c>
      <c r="B79" s="210" t="s">
        <v>43</v>
      </c>
      <c r="C79" s="206">
        <v>25.210999999999999</v>
      </c>
      <c r="D79" s="195">
        <v>25.210999999999999</v>
      </c>
      <c r="E79" s="230">
        <f t="shared" si="19"/>
        <v>100</v>
      </c>
      <c r="F79" s="230">
        <v>23.175000000000001</v>
      </c>
      <c r="G79" s="83">
        <f t="shared" si="22"/>
        <v>2.0359999999999978</v>
      </c>
      <c r="H79" s="308">
        <v>1170.5</v>
      </c>
      <c r="I79" s="230">
        <v>1229.9100000000001</v>
      </c>
      <c r="J79" s="308">
        <f t="shared" si="15"/>
        <v>105.0756087142247</v>
      </c>
      <c r="K79" s="131">
        <v>1182.2</v>
      </c>
      <c r="L79" s="83">
        <f t="shared" si="16"/>
        <v>47.710000000000036</v>
      </c>
      <c r="M79" s="97">
        <f t="shared" si="17"/>
        <v>487.8465749077784</v>
      </c>
      <c r="N79" s="75">
        <f t="shared" si="23"/>
        <v>510.11866235167201</v>
      </c>
      <c r="O79" s="141">
        <f t="shared" si="20"/>
        <v>-22.272087443893611</v>
      </c>
      <c r="P79" s="123" t="str">
        <f t="shared" si="21"/>
        <v/>
      </c>
      <c r="Q79" s="54" t="s">
        <v>160</v>
      </c>
    </row>
    <row r="80" spans="1:17" s="1" customFormat="1" ht="15" hidden="1" customHeight="1" x14ac:dyDescent="0.25">
      <c r="A80" s="101" t="str">
        <f t="shared" si="18"/>
        <v>x</v>
      </c>
      <c r="B80" s="210" t="s">
        <v>44</v>
      </c>
      <c r="C80" s="206">
        <v>0</v>
      </c>
      <c r="D80" s="195">
        <v>0</v>
      </c>
      <c r="E80" s="230">
        <f t="shared" si="19"/>
        <v>0</v>
      </c>
      <c r="F80" s="230">
        <v>0</v>
      </c>
      <c r="G80" s="83">
        <f t="shared" si="22"/>
        <v>0</v>
      </c>
      <c r="H80" s="308"/>
      <c r="I80" s="230">
        <v>0</v>
      </c>
      <c r="J80" s="308" t="str">
        <f t="shared" si="15"/>
        <v/>
      </c>
      <c r="K80" s="131">
        <v>0</v>
      </c>
      <c r="L80" s="83">
        <f t="shared" si="16"/>
        <v>0</v>
      </c>
      <c r="M80" s="97" t="str">
        <f t="shared" si="17"/>
        <v/>
      </c>
      <c r="N80" s="75" t="str">
        <f t="shared" si="23"/>
        <v/>
      </c>
      <c r="O80" s="141" t="str">
        <f t="shared" si="20"/>
        <v/>
      </c>
      <c r="P80" s="123" t="str">
        <f t="shared" si="21"/>
        <v/>
      </c>
      <c r="Q80" s="54" t="s">
        <v>160</v>
      </c>
    </row>
    <row r="81" spans="1:17" s="1" customFormat="1" ht="15" hidden="1" customHeight="1" x14ac:dyDescent="0.25">
      <c r="A81" s="101" t="str">
        <f t="shared" si="18"/>
        <v>x</v>
      </c>
      <c r="B81" s="210" t="s">
        <v>136</v>
      </c>
      <c r="C81" s="206"/>
      <c r="D81" s="195" t="s">
        <v>136</v>
      </c>
      <c r="E81" s="230">
        <f t="shared" si="19"/>
        <v>0</v>
      </c>
      <c r="F81" s="230" t="s">
        <v>136</v>
      </c>
      <c r="G81" s="83" t="str">
        <f t="shared" si="22"/>
        <v/>
      </c>
      <c r="H81" s="308"/>
      <c r="I81" s="230" t="s">
        <v>136</v>
      </c>
      <c r="J81" s="308" t="str">
        <f t="shared" si="15"/>
        <v/>
      </c>
      <c r="K81" s="131" t="s">
        <v>136</v>
      </c>
      <c r="L81" s="83" t="str">
        <f t="shared" si="16"/>
        <v/>
      </c>
      <c r="M81" s="97" t="str">
        <f t="shared" si="17"/>
        <v/>
      </c>
      <c r="N81" s="75" t="str">
        <f t="shared" si="23"/>
        <v/>
      </c>
      <c r="O81" s="141" t="str">
        <f t="shared" si="20"/>
        <v/>
      </c>
      <c r="P81" s="123" t="str">
        <f t="shared" si="21"/>
        <v/>
      </c>
      <c r="Q81" s="54" t="s">
        <v>160</v>
      </c>
    </row>
    <row r="82" spans="1:17" s="1" customFormat="1" ht="15" hidden="1" customHeight="1" x14ac:dyDescent="0.25">
      <c r="A82" s="101" t="str">
        <f t="shared" si="18"/>
        <v>x</v>
      </c>
      <c r="B82" s="210" t="s">
        <v>136</v>
      </c>
      <c r="C82" s="206"/>
      <c r="D82" s="195" t="s">
        <v>136</v>
      </c>
      <c r="E82" s="230">
        <f t="shared" si="19"/>
        <v>0</v>
      </c>
      <c r="F82" s="230" t="s">
        <v>136</v>
      </c>
      <c r="G82" s="83" t="str">
        <f t="shared" si="22"/>
        <v/>
      </c>
      <c r="H82" s="308"/>
      <c r="I82" s="230" t="s">
        <v>136</v>
      </c>
      <c r="J82" s="308" t="str">
        <f t="shared" si="15"/>
        <v/>
      </c>
      <c r="K82" s="131" t="s">
        <v>136</v>
      </c>
      <c r="L82" s="83" t="str">
        <f t="shared" si="16"/>
        <v/>
      </c>
      <c r="M82" s="97" t="str">
        <f t="shared" si="17"/>
        <v/>
      </c>
      <c r="N82" s="75" t="str">
        <f t="shared" si="23"/>
        <v/>
      </c>
      <c r="O82" s="141" t="str">
        <f t="shared" si="20"/>
        <v/>
      </c>
      <c r="P82" s="123" t="str">
        <f t="shared" si="21"/>
        <v/>
      </c>
      <c r="Q82" s="54" t="s">
        <v>160</v>
      </c>
    </row>
    <row r="83" spans="1:17" s="1" customFormat="1" ht="15" hidden="1" customHeight="1" x14ac:dyDescent="0.25">
      <c r="A83" s="101" t="str">
        <f t="shared" si="18"/>
        <v>x</v>
      </c>
      <c r="B83" s="210" t="s">
        <v>45</v>
      </c>
      <c r="C83" s="206">
        <v>0</v>
      </c>
      <c r="D83" s="195">
        <v>0</v>
      </c>
      <c r="E83" s="230">
        <f t="shared" si="19"/>
        <v>0</v>
      </c>
      <c r="F83" s="230">
        <v>0</v>
      </c>
      <c r="G83" s="83">
        <f t="shared" si="22"/>
        <v>0</v>
      </c>
      <c r="H83" s="308"/>
      <c r="I83" s="230">
        <v>0</v>
      </c>
      <c r="J83" s="308" t="str">
        <f t="shared" si="15"/>
        <v/>
      </c>
      <c r="K83" s="131">
        <v>0</v>
      </c>
      <c r="L83" s="83">
        <f t="shared" si="16"/>
        <v>0</v>
      </c>
      <c r="M83" s="97" t="str">
        <f t="shared" si="17"/>
        <v/>
      </c>
      <c r="N83" s="75" t="str">
        <f t="shared" si="23"/>
        <v/>
      </c>
      <c r="O83" s="141" t="str">
        <f t="shared" si="20"/>
        <v/>
      </c>
      <c r="P83" s="123" t="str">
        <f t="shared" si="21"/>
        <v/>
      </c>
      <c r="Q83" s="54" t="s">
        <v>160</v>
      </c>
    </row>
    <row r="84" spans="1:17" s="1" customFormat="1" ht="15" hidden="1" customHeight="1" x14ac:dyDescent="0.25">
      <c r="A84" s="101" t="str">
        <f t="shared" si="18"/>
        <v>x</v>
      </c>
      <c r="B84" s="210" t="s">
        <v>136</v>
      </c>
      <c r="C84" s="206"/>
      <c r="D84" s="195" t="s">
        <v>136</v>
      </c>
      <c r="E84" s="230">
        <f t="shared" si="19"/>
        <v>0</v>
      </c>
      <c r="F84" s="230" t="s">
        <v>136</v>
      </c>
      <c r="G84" s="83" t="str">
        <f t="shared" si="22"/>
        <v/>
      </c>
      <c r="H84" s="308"/>
      <c r="I84" s="230" t="s">
        <v>136</v>
      </c>
      <c r="J84" s="308" t="str">
        <f t="shared" si="15"/>
        <v/>
      </c>
      <c r="K84" s="131" t="s">
        <v>136</v>
      </c>
      <c r="L84" s="83" t="str">
        <f t="shared" si="16"/>
        <v/>
      </c>
      <c r="M84" s="97" t="str">
        <f t="shared" si="17"/>
        <v/>
      </c>
      <c r="N84" s="75" t="str">
        <f t="shared" si="23"/>
        <v/>
      </c>
      <c r="O84" s="141" t="str">
        <f t="shared" si="20"/>
        <v/>
      </c>
      <c r="P84" s="123" t="str">
        <f t="shared" si="21"/>
        <v/>
      </c>
      <c r="Q84" s="54" t="s">
        <v>160</v>
      </c>
    </row>
    <row r="85" spans="1:17" s="1" customFormat="1" ht="15" hidden="1" customHeight="1" x14ac:dyDescent="0.25">
      <c r="A85" s="101" t="str">
        <f t="shared" si="18"/>
        <v>x</v>
      </c>
      <c r="B85" s="210" t="s">
        <v>46</v>
      </c>
      <c r="C85" s="206">
        <v>0</v>
      </c>
      <c r="D85" s="195">
        <v>0</v>
      </c>
      <c r="E85" s="230">
        <f t="shared" si="19"/>
        <v>0</v>
      </c>
      <c r="F85" s="230">
        <v>0</v>
      </c>
      <c r="G85" s="83">
        <f t="shared" si="22"/>
        <v>0</v>
      </c>
      <c r="H85" s="308"/>
      <c r="I85" s="230">
        <v>0</v>
      </c>
      <c r="J85" s="308" t="str">
        <f t="shared" si="15"/>
        <v/>
      </c>
      <c r="K85" s="131">
        <v>0</v>
      </c>
      <c r="L85" s="83">
        <f t="shared" si="16"/>
        <v>0</v>
      </c>
      <c r="M85" s="97" t="str">
        <f t="shared" si="17"/>
        <v/>
      </c>
      <c r="N85" s="75" t="str">
        <f t="shared" si="23"/>
        <v/>
      </c>
      <c r="O85" s="141" t="str">
        <f t="shared" si="20"/>
        <v/>
      </c>
      <c r="P85" s="123" t="str">
        <f t="shared" si="21"/>
        <v/>
      </c>
      <c r="Q85" s="54" t="s">
        <v>160</v>
      </c>
    </row>
    <row r="86" spans="1:17" s="1" customFormat="1" ht="15" hidden="1" customHeight="1" x14ac:dyDescent="0.25">
      <c r="A86" s="101" t="str">
        <f t="shared" si="18"/>
        <v>x</v>
      </c>
      <c r="B86" s="210" t="s">
        <v>47</v>
      </c>
      <c r="C86" s="206">
        <v>0</v>
      </c>
      <c r="D86" s="195">
        <v>0</v>
      </c>
      <c r="E86" s="230">
        <f t="shared" si="19"/>
        <v>0</v>
      </c>
      <c r="F86" s="230">
        <v>0</v>
      </c>
      <c r="G86" s="83">
        <f t="shared" si="22"/>
        <v>0</v>
      </c>
      <c r="H86" s="308"/>
      <c r="I86" s="230">
        <v>0</v>
      </c>
      <c r="J86" s="308" t="str">
        <f t="shared" si="15"/>
        <v/>
      </c>
      <c r="K86" s="131">
        <v>0</v>
      </c>
      <c r="L86" s="83">
        <f t="shared" si="16"/>
        <v>0</v>
      </c>
      <c r="M86" s="97" t="str">
        <f t="shared" si="17"/>
        <v/>
      </c>
      <c r="N86" s="75" t="str">
        <f t="shared" si="23"/>
        <v/>
      </c>
      <c r="O86" s="141" t="str">
        <f t="shared" si="20"/>
        <v/>
      </c>
      <c r="P86" s="123" t="str">
        <f t="shared" si="21"/>
        <v/>
      </c>
      <c r="Q86" s="54" t="s">
        <v>160</v>
      </c>
    </row>
    <row r="87" spans="1:17" s="1" customFormat="1" ht="15" hidden="1" customHeight="1" x14ac:dyDescent="0.25">
      <c r="A87" s="101" t="str">
        <f t="shared" si="18"/>
        <v>x</v>
      </c>
      <c r="B87" s="210" t="s">
        <v>48</v>
      </c>
      <c r="C87" s="206">
        <v>0</v>
      </c>
      <c r="D87" s="195">
        <v>0</v>
      </c>
      <c r="E87" s="230">
        <f t="shared" si="19"/>
        <v>0</v>
      </c>
      <c r="F87" s="230">
        <v>0</v>
      </c>
      <c r="G87" s="83">
        <f t="shared" si="22"/>
        <v>0</v>
      </c>
      <c r="H87" s="308"/>
      <c r="I87" s="230">
        <v>0</v>
      </c>
      <c r="J87" s="308" t="str">
        <f t="shared" si="15"/>
        <v/>
      </c>
      <c r="K87" s="131">
        <v>0</v>
      </c>
      <c r="L87" s="83">
        <f t="shared" si="16"/>
        <v>0</v>
      </c>
      <c r="M87" s="97" t="str">
        <f t="shared" si="17"/>
        <v/>
      </c>
      <c r="N87" s="75" t="str">
        <f t="shared" si="23"/>
        <v/>
      </c>
      <c r="O87" s="141" t="str">
        <f t="shared" si="20"/>
        <v/>
      </c>
      <c r="P87" s="123" t="str">
        <f t="shared" si="21"/>
        <v/>
      </c>
      <c r="Q87" s="54" t="s">
        <v>160</v>
      </c>
    </row>
    <row r="88" spans="1:17" s="1" customFormat="1" ht="15" hidden="1" customHeight="1" x14ac:dyDescent="0.25">
      <c r="A88" s="101" t="str">
        <f t="shared" si="18"/>
        <v>x</v>
      </c>
      <c r="B88" s="205" t="s">
        <v>49</v>
      </c>
      <c r="C88" s="206">
        <v>0</v>
      </c>
      <c r="D88" s="195">
        <v>0</v>
      </c>
      <c r="E88" s="230">
        <f t="shared" si="19"/>
        <v>0</v>
      </c>
      <c r="F88" s="230">
        <v>0</v>
      </c>
      <c r="G88" s="83">
        <f t="shared" si="22"/>
        <v>0</v>
      </c>
      <c r="H88" s="308"/>
      <c r="I88" s="230">
        <v>0</v>
      </c>
      <c r="J88" s="308" t="str">
        <f t="shared" si="15"/>
        <v/>
      </c>
      <c r="K88" s="131">
        <v>0</v>
      </c>
      <c r="L88" s="83">
        <f t="shared" si="16"/>
        <v>0</v>
      </c>
      <c r="M88" s="95" t="str">
        <f t="shared" si="17"/>
        <v/>
      </c>
      <c r="N88" s="75" t="str">
        <f t="shared" si="23"/>
        <v/>
      </c>
      <c r="O88" s="141" t="str">
        <f t="shared" si="20"/>
        <v/>
      </c>
      <c r="P88" s="123" t="str">
        <f t="shared" si="21"/>
        <v/>
      </c>
      <c r="Q88" s="54" t="s">
        <v>160</v>
      </c>
    </row>
    <row r="89" spans="1:17" s="13" customFormat="1" ht="15.75" hidden="1" customHeight="1" x14ac:dyDescent="0.25">
      <c r="A89" s="101" t="str">
        <f t="shared" si="18"/>
        <v>x</v>
      </c>
      <c r="B89" s="208" t="s">
        <v>50</v>
      </c>
      <c r="C89" s="209">
        <v>0</v>
      </c>
      <c r="D89" s="196">
        <f>SUM(D90:D101)</f>
        <v>0</v>
      </c>
      <c r="E89" s="237">
        <f t="shared" si="19"/>
        <v>0</v>
      </c>
      <c r="F89" s="231">
        <f>SUM(F90:F101)</f>
        <v>0</v>
      </c>
      <c r="G89" s="98">
        <f t="shared" si="22"/>
        <v>0</v>
      </c>
      <c r="H89" s="236"/>
      <c r="I89" s="237">
        <f>SUM(I90:I101)</f>
        <v>0</v>
      </c>
      <c r="J89" s="351" t="str">
        <f t="shared" si="15"/>
        <v/>
      </c>
      <c r="K89" s="231">
        <f>SUM(K90:K101)</f>
        <v>0</v>
      </c>
      <c r="L89" s="98">
        <f t="shared" si="16"/>
        <v>0</v>
      </c>
      <c r="M89" s="71" t="str">
        <f t="shared" si="17"/>
        <v/>
      </c>
      <c r="N89" s="73" t="str">
        <f t="shared" si="23"/>
        <v/>
      </c>
      <c r="O89" s="141" t="str">
        <f t="shared" si="20"/>
        <v/>
      </c>
      <c r="P89" s="123" t="str">
        <f t="shared" si="21"/>
        <v/>
      </c>
      <c r="Q89" s="54" t="s">
        <v>160</v>
      </c>
    </row>
    <row r="90" spans="1:17" s="1" customFormat="1" ht="15" hidden="1" customHeight="1" x14ac:dyDescent="0.25">
      <c r="A90" s="101" t="str">
        <f t="shared" si="18"/>
        <v>x</v>
      </c>
      <c r="B90" s="210" t="s">
        <v>97</v>
      </c>
      <c r="C90" s="206">
        <v>0</v>
      </c>
      <c r="D90" s="195">
        <v>0</v>
      </c>
      <c r="E90" s="230">
        <f t="shared" si="19"/>
        <v>0</v>
      </c>
      <c r="F90" s="230">
        <v>0</v>
      </c>
      <c r="G90" s="84">
        <f t="shared" si="22"/>
        <v>0</v>
      </c>
      <c r="H90" s="309"/>
      <c r="I90" s="230">
        <v>0</v>
      </c>
      <c r="J90" s="308" t="str">
        <f t="shared" si="15"/>
        <v/>
      </c>
      <c r="K90" s="131">
        <v>0</v>
      </c>
      <c r="L90" s="84">
        <f t="shared" si="16"/>
        <v>0</v>
      </c>
      <c r="M90" s="97" t="str">
        <f t="shared" si="17"/>
        <v/>
      </c>
      <c r="N90" s="75" t="str">
        <f t="shared" si="23"/>
        <v/>
      </c>
      <c r="O90" s="98" t="str">
        <f t="shared" si="20"/>
        <v/>
      </c>
      <c r="P90" s="123" t="str">
        <f t="shared" si="21"/>
        <v/>
      </c>
      <c r="Q90" s="54" t="s">
        <v>160</v>
      </c>
    </row>
    <row r="91" spans="1:17" s="1" customFormat="1" ht="15" hidden="1" customHeight="1" x14ac:dyDescent="0.25">
      <c r="A91" s="101" t="str">
        <f t="shared" si="18"/>
        <v>x</v>
      </c>
      <c r="B91" s="210" t="s">
        <v>98</v>
      </c>
      <c r="C91" s="206">
        <v>0</v>
      </c>
      <c r="D91" s="195">
        <v>0</v>
      </c>
      <c r="E91" s="230">
        <f t="shared" si="19"/>
        <v>0</v>
      </c>
      <c r="F91" s="230">
        <v>0</v>
      </c>
      <c r="G91" s="83">
        <f t="shared" si="22"/>
        <v>0</v>
      </c>
      <c r="H91" s="308"/>
      <c r="I91" s="230">
        <v>0</v>
      </c>
      <c r="J91" s="308" t="str">
        <f t="shared" si="15"/>
        <v/>
      </c>
      <c r="K91" s="131">
        <v>0</v>
      </c>
      <c r="L91" s="83">
        <f t="shared" si="16"/>
        <v>0</v>
      </c>
      <c r="M91" s="97" t="str">
        <f t="shared" si="17"/>
        <v/>
      </c>
      <c r="N91" s="75" t="str">
        <f t="shared" si="23"/>
        <v/>
      </c>
      <c r="O91" s="141" t="str">
        <f t="shared" si="20"/>
        <v/>
      </c>
      <c r="P91" s="123" t="str">
        <f t="shared" si="21"/>
        <v/>
      </c>
      <c r="Q91" s="54" t="s">
        <v>160</v>
      </c>
    </row>
    <row r="92" spans="1:17" s="1" customFormat="1" ht="15" hidden="1" customHeight="1" x14ac:dyDescent="0.25">
      <c r="A92" s="101" t="str">
        <f t="shared" si="18"/>
        <v>x</v>
      </c>
      <c r="B92" s="210" t="s">
        <v>61</v>
      </c>
      <c r="C92" s="206">
        <v>0</v>
      </c>
      <c r="D92" s="195">
        <v>0</v>
      </c>
      <c r="E92" s="230">
        <f t="shared" si="19"/>
        <v>0</v>
      </c>
      <c r="F92" s="230">
        <v>0</v>
      </c>
      <c r="G92" s="83">
        <f t="shared" si="22"/>
        <v>0</v>
      </c>
      <c r="H92" s="308"/>
      <c r="I92" s="230">
        <v>0</v>
      </c>
      <c r="J92" s="308" t="str">
        <f t="shared" si="15"/>
        <v/>
      </c>
      <c r="K92" s="131">
        <v>0</v>
      </c>
      <c r="L92" s="83">
        <f t="shared" si="16"/>
        <v>0</v>
      </c>
      <c r="M92" s="97" t="str">
        <f t="shared" si="17"/>
        <v/>
      </c>
      <c r="N92" s="75" t="str">
        <f t="shared" si="23"/>
        <v/>
      </c>
      <c r="O92" s="141" t="str">
        <f t="shared" si="20"/>
        <v/>
      </c>
      <c r="P92" s="123" t="str">
        <f t="shared" si="21"/>
        <v/>
      </c>
      <c r="Q92" s="54" t="s">
        <v>161</v>
      </c>
    </row>
    <row r="93" spans="1:17" s="1" customFormat="1" ht="15" hidden="1" customHeight="1" x14ac:dyDescent="0.25">
      <c r="A93" s="101" t="str">
        <f t="shared" si="18"/>
        <v>x</v>
      </c>
      <c r="B93" s="210" t="s">
        <v>136</v>
      </c>
      <c r="C93" s="206"/>
      <c r="D93" s="195" t="s">
        <v>136</v>
      </c>
      <c r="E93" s="230">
        <f t="shared" si="19"/>
        <v>0</v>
      </c>
      <c r="F93" s="230" t="s">
        <v>136</v>
      </c>
      <c r="G93" s="84" t="str">
        <f t="shared" si="22"/>
        <v/>
      </c>
      <c r="H93" s="309"/>
      <c r="I93" s="230" t="s">
        <v>136</v>
      </c>
      <c r="J93" s="308" t="str">
        <f t="shared" si="15"/>
        <v/>
      </c>
      <c r="K93" s="131" t="s">
        <v>136</v>
      </c>
      <c r="L93" s="84" t="str">
        <f t="shared" si="16"/>
        <v/>
      </c>
      <c r="M93" s="97" t="str">
        <f t="shared" si="17"/>
        <v/>
      </c>
      <c r="N93" s="75" t="str">
        <f t="shared" si="23"/>
        <v/>
      </c>
      <c r="O93" s="141" t="str">
        <f t="shared" si="20"/>
        <v/>
      </c>
      <c r="P93" s="123" t="str">
        <f t="shared" si="21"/>
        <v/>
      </c>
      <c r="Q93" s="54" t="s">
        <v>160</v>
      </c>
    </row>
    <row r="94" spans="1:17" s="1" customFormat="1" ht="15" hidden="1" customHeight="1" x14ac:dyDescent="0.25">
      <c r="A94" s="101" t="str">
        <f t="shared" si="18"/>
        <v>x</v>
      </c>
      <c r="B94" s="210" t="s">
        <v>51</v>
      </c>
      <c r="C94" s="206">
        <v>0</v>
      </c>
      <c r="D94" s="195">
        <v>0</v>
      </c>
      <c r="E94" s="230">
        <f t="shared" si="19"/>
        <v>0</v>
      </c>
      <c r="F94" s="230">
        <v>0</v>
      </c>
      <c r="G94" s="83">
        <f t="shared" si="22"/>
        <v>0</v>
      </c>
      <c r="H94" s="308"/>
      <c r="I94" s="230">
        <v>0</v>
      </c>
      <c r="J94" s="308" t="str">
        <f t="shared" si="15"/>
        <v/>
      </c>
      <c r="K94" s="131">
        <v>0</v>
      </c>
      <c r="L94" s="83">
        <f t="shared" si="16"/>
        <v>0</v>
      </c>
      <c r="M94" s="97" t="str">
        <f t="shared" si="17"/>
        <v/>
      </c>
      <c r="N94" s="75" t="str">
        <f t="shared" si="23"/>
        <v/>
      </c>
      <c r="O94" s="141" t="str">
        <f t="shared" si="20"/>
        <v/>
      </c>
      <c r="P94" s="123" t="str">
        <f t="shared" si="21"/>
        <v/>
      </c>
      <c r="Q94" s="54" t="s">
        <v>160</v>
      </c>
    </row>
    <row r="95" spans="1:17" s="1" customFormat="1" ht="15" hidden="1" customHeight="1" x14ac:dyDescent="0.25">
      <c r="A95" s="101" t="str">
        <f t="shared" si="18"/>
        <v>x</v>
      </c>
      <c r="B95" s="210" t="s">
        <v>52</v>
      </c>
      <c r="C95" s="206">
        <v>0</v>
      </c>
      <c r="D95" s="195">
        <v>0</v>
      </c>
      <c r="E95" s="230">
        <f t="shared" si="19"/>
        <v>0</v>
      </c>
      <c r="F95" s="230">
        <v>0</v>
      </c>
      <c r="G95" s="83">
        <f t="shared" si="22"/>
        <v>0</v>
      </c>
      <c r="H95" s="308"/>
      <c r="I95" s="230">
        <v>0</v>
      </c>
      <c r="J95" s="308" t="str">
        <f t="shared" si="15"/>
        <v/>
      </c>
      <c r="K95" s="131">
        <v>0</v>
      </c>
      <c r="L95" s="83">
        <f t="shared" si="16"/>
        <v>0</v>
      </c>
      <c r="M95" s="97" t="str">
        <f t="shared" si="17"/>
        <v/>
      </c>
      <c r="N95" s="75" t="str">
        <f t="shared" si="23"/>
        <v/>
      </c>
      <c r="O95" s="141" t="str">
        <f t="shared" si="20"/>
        <v/>
      </c>
      <c r="P95" s="123" t="str">
        <f t="shared" si="21"/>
        <v/>
      </c>
      <c r="Q95" s="54" t="s">
        <v>160</v>
      </c>
    </row>
    <row r="96" spans="1:17" s="1" customFormat="1" ht="15" hidden="1" customHeight="1" x14ac:dyDescent="0.25">
      <c r="A96" s="101" t="str">
        <f t="shared" si="18"/>
        <v>x</v>
      </c>
      <c r="B96" s="210" t="s">
        <v>53</v>
      </c>
      <c r="C96" s="206">
        <v>0</v>
      </c>
      <c r="D96" s="195">
        <v>0</v>
      </c>
      <c r="E96" s="230">
        <f t="shared" si="19"/>
        <v>0</v>
      </c>
      <c r="F96" s="230">
        <v>0</v>
      </c>
      <c r="G96" s="83">
        <f t="shared" si="22"/>
        <v>0</v>
      </c>
      <c r="H96" s="308"/>
      <c r="I96" s="230">
        <v>0</v>
      </c>
      <c r="J96" s="308" t="str">
        <f t="shared" si="15"/>
        <v/>
      </c>
      <c r="K96" s="131">
        <v>0</v>
      </c>
      <c r="L96" s="83">
        <f t="shared" si="16"/>
        <v>0</v>
      </c>
      <c r="M96" s="97" t="str">
        <f t="shared" si="17"/>
        <v/>
      </c>
      <c r="N96" s="75" t="str">
        <f t="shared" si="23"/>
        <v/>
      </c>
      <c r="O96" s="141" t="str">
        <f t="shared" si="20"/>
        <v/>
      </c>
      <c r="P96" s="123" t="str">
        <f t="shared" si="21"/>
        <v/>
      </c>
      <c r="Q96" s="54" t="s">
        <v>160</v>
      </c>
    </row>
    <row r="97" spans="1:17" s="1" customFormat="1" ht="15" hidden="1" customHeight="1" x14ac:dyDescent="0.25">
      <c r="A97" s="101" t="str">
        <f t="shared" si="18"/>
        <v>x</v>
      </c>
      <c r="B97" s="210" t="s">
        <v>82</v>
      </c>
      <c r="C97" s="206">
        <v>0</v>
      </c>
      <c r="D97" s="195">
        <v>0</v>
      </c>
      <c r="E97" s="230">
        <f t="shared" si="19"/>
        <v>0</v>
      </c>
      <c r="F97" s="230">
        <v>0</v>
      </c>
      <c r="G97" s="83">
        <f t="shared" si="22"/>
        <v>0</v>
      </c>
      <c r="H97" s="308"/>
      <c r="I97" s="230">
        <v>0</v>
      </c>
      <c r="J97" s="308" t="str">
        <f t="shared" si="15"/>
        <v/>
      </c>
      <c r="K97" s="131">
        <v>0</v>
      </c>
      <c r="L97" s="83">
        <f t="shared" si="16"/>
        <v>0</v>
      </c>
      <c r="M97" s="97" t="str">
        <f t="shared" si="17"/>
        <v/>
      </c>
      <c r="N97" s="75" t="str">
        <f t="shared" si="23"/>
        <v/>
      </c>
      <c r="O97" s="141" t="str">
        <f t="shared" si="20"/>
        <v/>
      </c>
      <c r="P97" s="123" t="str">
        <f t="shared" si="21"/>
        <v/>
      </c>
      <c r="Q97" s="54" t="s">
        <v>160</v>
      </c>
    </row>
    <row r="98" spans="1:17" s="1" customFormat="1" ht="15" hidden="1" customHeight="1" x14ac:dyDescent="0.25">
      <c r="A98" s="101" t="str">
        <f t="shared" si="18"/>
        <v>x</v>
      </c>
      <c r="B98" s="210" t="s">
        <v>136</v>
      </c>
      <c r="C98" s="206"/>
      <c r="D98" s="195" t="s">
        <v>136</v>
      </c>
      <c r="E98" s="230">
        <f t="shared" si="19"/>
        <v>0</v>
      </c>
      <c r="F98" s="230" t="s">
        <v>136</v>
      </c>
      <c r="G98" s="83" t="str">
        <f t="shared" si="22"/>
        <v/>
      </c>
      <c r="H98" s="308"/>
      <c r="I98" s="230" t="s">
        <v>136</v>
      </c>
      <c r="J98" s="308" t="str">
        <f t="shared" si="15"/>
        <v/>
      </c>
      <c r="K98" s="131" t="s">
        <v>136</v>
      </c>
      <c r="L98" s="83" t="str">
        <f t="shared" si="16"/>
        <v/>
      </c>
      <c r="M98" s="92" t="str">
        <f t="shared" si="17"/>
        <v/>
      </c>
      <c r="N98" s="75" t="str">
        <f t="shared" si="23"/>
        <v/>
      </c>
      <c r="O98" s="141" t="str">
        <f t="shared" si="20"/>
        <v/>
      </c>
      <c r="P98" s="123" t="str">
        <f t="shared" si="21"/>
        <v/>
      </c>
      <c r="Q98" s="54" t="s">
        <v>160</v>
      </c>
    </row>
    <row r="99" spans="1:17" s="1" customFormat="1" ht="15" hidden="1" customHeight="1" x14ac:dyDescent="0.25">
      <c r="A99" s="101" t="str">
        <f t="shared" si="18"/>
        <v>x</v>
      </c>
      <c r="B99" s="210" t="s">
        <v>55</v>
      </c>
      <c r="C99" s="206">
        <v>0</v>
      </c>
      <c r="D99" s="195">
        <v>0</v>
      </c>
      <c r="E99" s="230">
        <f t="shared" si="19"/>
        <v>0</v>
      </c>
      <c r="F99" s="230">
        <v>0</v>
      </c>
      <c r="G99" s="83">
        <f t="shared" si="22"/>
        <v>0</v>
      </c>
      <c r="H99" s="308"/>
      <c r="I99" s="230">
        <v>0</v>
      </c>
      <c r="J99" s="308" t="str">
        <f t="shared" si="15"/>
        <v/>
      </c>
      <c r="K99" s="131">
        <v>0</v>
      </c>
      <c r="L99" s="83">
        <f t="shared" si="16"/>
        <v>0</v>
      </c>
      <c r="M99" s="92" t="str">
        <f t="shared" si="17"/>
        <v/>
      </c>
      <c r="N99" s="75" t="str">
        <f t="shared" si="23"/>
        <v/>
      </c>
      <c r="O99" s="141" t="str">
        <f t="shared" si="20"/>
        <v/>
      </c>
      <c r="P99" s="123" t="str">
        <f t="shared" si="21"/>
        <v/>
      </c>
      <c r="Q99" s="54" t="s">
        <v>160</v>
      </c>
    </row>
    <row r="100" spans="1:17" s="1" customFormat="1" ht="15" hidden="1" customHeight="1" x14ac:dyDescent="0.25">
      <c r="A100" s="101" t="str">
        <f t="shared" si="18"/>
        <v>x</v>
      </c>
      <c r="B100" s="210" t="s">
        <v>56</v>
      </c>
      <c r="C100" s="206">
        <v>0</v>
      </c>
      <c r="D100" s="195">
        <v>0</v>
      </c>
      <c r="E100" s="230">
        <f t="shared" si="19"/>
        <v>0</v>
      </c>
      <c r="F100" s="230">
        <v>0</v>
      </c>
      <c r="G100" s="83">
        <f t="shared" si="22"/>
        <v>0</v>
      </c>
      <c r="H100" s="308"/>
      <c r="I100" s="230">
        <v>0</v>
      </c>
      <c r="J100" s="308" t="str">
        <f t="shared" si="15"/>
        <v/>
      </c>
      <c r="K100" s="131">
        <v>0</v>
      </c>
      <c r="L100" s="83">
        <f t="shared" si="16"/>
        <v>0</v>
      </c>
      <c r="M100" s="92" t="str">
        <f t="shared" si="17"/>
        <v/>
      </c>
      <c r="N100" s="75" t="str">
        <f t="shared" si="23"/>
        <v/>
      </c>
      <c r="O100" s="141" t="str">
        <f t="shared" si="20"/>
        <v/>
      </c>
      <c r="P100" s="123" t="str">
        <f t="shared" si="21"/>
        <v/>
      </c>
      <c r="Q100" s="54" t="s">
        <v>160</v>
      </c>
    </row>
    <row r="101" spans="1:17" s="1" customFormat="1" ht="15" hidden="1" customHeight="1" x14ac:dyDescent="0.25">
      <c r="A101" s="101" t="str">
        <f t="shared" si="18"/>
        <v>x</v>
      </c>
      <c r="B101" s="213" t="s">
        <v>99</v>
      </c>
      <c r="C101" s="193">
        <v>0</v>
      </c>
      <c r="D101" s="197">
        <v>0</v>
      </c>
      <c r="E101" s="238">
        <f t="shared" si="19"/>
        <v>0</v>
      </c>
      <c r="F101" s="238">
        <v>0</v>
      </c>
      <c r="G101" s="91">
        <f t="shared" si="22"/>
        <v>0</v>
      </c>
      <c r="H101" s="316"/>
      <c r="I101" s="238">
        <v>0</v>
      </c>
      <c r="J101" s="308" t="str">
        <f t="shared" ref="J101" si="24">IFERROR(I101/H101*100,"")</f>
        <v/>
      </c>
      <c r="K101" s="133">
        <v>0</v>
      </c>
      <c r="L101" s="91">
        <f t="shared" ref="L101" si="25">IFERROR((I101-K101),"")</f>
        <v>0</v>
      </c>
      <c r="M101" s="122" t="str">
        <f t="shared" si="17"/>
        <v/>
      </c>
      <c r="N101" s="80" t="str">
        <f t="shared" si="23"/>
        <v/>
      </c>
      <c r="O101" s="145" t="str">
        <f t="shared" si="20"/>
        <v/>
      </c>
      <c r="P101" s="123" t="str">
        <f t="shared" si="21"/>
        <v/>
      </c>
      <c r="Q101" s="54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3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  <pageSetUpPr fitToPage="1"/>
  </sheetPr>
  <dimension ref="A1:P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2" sqref="B2:G2"/>
    </sheetView>
  </sheetViews>
  <sheetFormatPr defaultColWidth="9.140625" defaultRowHeight="15" x14ac:dyDescent="0.2"/>
  <cols>
    <col min="1" max="1" width="9.140625" style="7" hidden="1" customWidth="1"/>
    <col min="2" max="2" width="33.7109375" style="7" customWidth="1"/>
    <col min="3" max="3" width="18" style="7" customWidth="1"/>
    <col min="4" max="5" width="10.7109375" style="7" customWidth="1"/>
    <col min="6" max="6" width="13.28515625" style="7" customWidth="1"/>
    <col min="7" max="7" width="11.42578125" style="7" customWidth="1"/>
    <col min="8" max="8" width="22" style="7" customWidth="1"/>
    <col min="9" max="9" width="27" style="7" hidden="1" customWidth="1"/>
    <col min="10" max="10" width="21.7109375" style="7" customWidth="1"/>
    <col min="11" max="15" width="9.140625" style="7"/>
    <col min="16" max="16" width="19.140625" style="7" customWidth="1"/>
    <col min="17" max="16384" width="9.140625" style="7"/>
  </cols>
  <sheetData>
    <row r="1" spans="1:16" ht="25.5" customHeight="1" x14ac:dyDescent="0.2">
      <c r="B1" s="381" t="s">
        <v>76</v>
      </c>
      <c r="C1" s="381"/>
      <c r="D1" s="381"/>
      <c r="E1" s="381"/>
      <c r="F1" s="381"/>
      <c r="G1" s="381"/>
      <c r="H1" s="111" t="s">
        <v>151</v>
      </c>
      <c r="J1" s="177">
        <v>44043</v>
      </c>
      <c r="K1" s="117"/>
      <c r="L1" s="114"/>
      <c r="P1" s="214">
        <v>44092</v>
      </c>
    </row>
    <row r="2" spans="1:16" ht="16.5" customHeight="1" x14ac:dyDescent="0.2">
      <c r="B2" s="364" t="s">
        <v>171</v>
      </c>
      <c r="C2" s="364"/>
      <c r="D2" s="364"/>
      <c r="E2" s="364"/>
      <c r="F2" s="364"/>
      <c r="G2" s="364"/>
      <c r="H2" s="117"/>
      <c r="I2" s="117"/>
      <c r="J2" s="119"/>
      <c r="K2" s="117"/>
      <c r="L2" s="114"/>
    </row>
    <row r="3" spans="1:16" s="8" customFormat="1" ht="33.75" customHeight="1" x14ac:dyDescent="0.2">
      <c r="B3" s="358" t="s">
        <v>0</v>
      </c>
      <c r="C3" s="365" t="s">
        <v>164</v>
      </c>
      <c r="D3" s="360" t="s">
        <v>162</v>
      </c>
      <c r="E3" s="361"/>
      <c r="F3" s="361"/>
      <c r="G3" s="361"/>
      <c r="H3" s="117"/>
      <c r="I3" s="117"/>
      <c r="J3" s="117"/>
      <c r="K3" s="117"/>
      <c r="L3" s="118"/>
    </row>
    <row r="4" spans="1:16" s="8" customFormat="1" ht="46.5" customHeight="1" x14ac:dyDescent="0.2">
      <c r="B4" s="359"/>
      <c r="C4" s="366"/>
      <c r="D4" s="187" t="s">
        <v>166</v>
      </c>
      <c r="E4" s="215" t="s">
        <v>165</v>
      </c>
      <c r="F4" s="192" t="s">
        <v>163</v>
      </c>
      <c r="G4" s="192" t="s">
        <v>167</v>
      </c>
      <c r="H4" s="16"/>
      <c r="I4" s="16"/>
      <c r="J4" s="16"/>
      <c r="K4" s="16"/>
    </row>
    <row r="5" spans="1:16" s="12" customFormat="1" ht="15.75" x14ac:dyDescent="0.25">
      <c r="A5" s="101">
        <f>IF(OR(D5="",D5=0),"x",D5)</f>
        <v>33.010000000000005</v>
      </c>
      <c r="B5" s="199" t="s">
        <v>1</v>
      </c>
      <c r="C5" s="272">
        <v>37.434829999999998</v>
      </c>
      <c r="D5" s="200">
        <f>D6+D25+D36+D45+D53+D68+D75+D89</f>
        <v>33.010000000000005</v>
      </c>
      <c r="E5" s="258">
        <f>IFERROR(D5/C5*100,0)</f>
        <v>88.179911595698471</v>
      </c>
      <c r="F5" s="234">
        <f>F6+F25+F36+F45+F53+F68+F75+F89</f>
        <v>39.290000000000006</v>
      </c>
      <c r="G5" s="81">
        <f t="shared" ref="G5:G68" si="0">IFERROR(D5-F5,"")</f>
        <v>-6.2800000000000011</v>
      </c>
    </row>
    <row r="6" spans="1:16" s="13" customFormat="1" ht="15.75" x14ac:dyDescent="0.25">
      <c r="A6" s="101">
        <f t="shared" ref="A6:A69" si="1">IF(OR(D6="",D6=0),"x",D6)</f>
        <v>8.5239999999999991</v>
      </c>
      <c r="B6" s="203" t="s">
        <v>2</v>
      </c>
      <c r="C6" s="204">
        <v>9.1486999999999998</v>
      </c>
      <c r="D6" s="194">
        <f>SUM(D7:D24)</f>
        <v>8.5239999999999991</v>
      </c>
      <c r="E6" s="259">
        <f t="shared" ref="E6:E69" si="2">IFERROR(D6/C6*100,0)</f>
        <v>93.17170745570408</v>
      </c>
      <c r="F6" s="229">
        <f>SUM(F7:F24)</f>
        <v>13.743000000000002</v>
      </c>
      <c r="G6" s="82">
        <f t="shared" si="0"/>
        <v>-5.219000000000003</v>
      </c>
    </row>
    <row r="7" spans="1:16" s="1" customFormat="1" ht="15" hidden="1" customHeight="1" x14ac:dyDescent="0.2">
      <c r="A7" s="101" t="str">
        <f t="shared" si="1"/>
        <v>x</v>
      </c>
      <c r="B7" s="205" t="s">
        <v>3</v>
      </c>
      <c r="C7" s="206"/>
      <c r="D7" s="195">
        <v>0</v>
      </c>
      <c r="E7" s="260">
        <f t="shared" si="2"/>
        <v>0</v>
      </c>
      <c r="F7" s="263">
        <v>1.5680000000000001</v>
      </c>
      <c r="G7" s="83">
        <f t="shared" si="0"/>
        <v>-1.5680000000000001</v>
      </c>
      <c r="H7" s="178"/>
    </row>
    <row r="8" spans="1:16" s="1" customFormat="1" ht="15.75" x14ac:dyDescent="0.2">
      <c r="A8" s="101">
        <f t="shared" si="1"/>
        <v>1</v>
      </c>
      <c r="B8" s="205" t="s">
        <v>4</v>
      </c>
      <c r="C8" s="206">
        <v>1</v>
      </c>
      <c r="D8" s="195">
        <v>1</v>
      </c>
      <c r="E8" s="260">
        <f t="shared" si="2"/>
        <v>100</v>
      </c>
      <c r="F8" s="263">
        <v>2.9249999999999998</v>
      </c>
      <c r="G8" s="83">
        <f t="shared" si="0"/>
        <v>-1.9249999999999998</v>
      </c>
      <c r="H8" s="178"/>
    </row>
    <row r="9" spans="1:16" s="1" customFormat="1" ht="15" hidden="1" customHeight="1" x14ac:dyDescent="0.2">
      <c r="A9" s="101" t="str">
        <f t="shared" si="1"/>
        <v>x</v>
      </c>
      <c r="B9" s="205" t="s">
        <v>5</v>
      </c>
      <c r="C9" s="206"/>
      <c r="D9" s="195">
        <v>0</v>
      </c>
      <c r="E9" s="260">
        <f t="shared" si="2"/>
        <v>0</v>
      </c>
      <c r="F9" s="263">
        <v>0</v>
      </c>
      <c r="G9" s="83">
        <f t="shared" si="0"/>
        <v>0</v>
      </c>
      <c r="H9" s="178"/>
      <c r="I9" s="178"/>
    </row>
    <row r="10" spans="1:16" s="1" customFormat="1" ht="15" hidden="1" customHeight="1" x14ac:dyDescent="0.2">
      <c r="A10" s="101" t="str">
        <f t="shared" si="1"/>
        <v>x</v>
      </c>
      <c r="B10" s="205" t="s">
        <v>6</v>
      </c>
      <c r="C10" s="206"/>
      <c r="D10" s="195">
        <v>0</v>
      </c>
      <c r="E10" s="260">
        <f t="shared" si="2"/>
        <v>0</v>
      </c>
      <c r="F10" s="230">
        <v>0</v>
      </c>
      <c r="G10" s="83">
        <f t="shared" si="0"/>
        <v>0</v>
      </c>
      <c r="H10" s="178"/>
    </row>
    <row r="11" spans="1:16" s="1" customFormat="1" ht="15.75" x14ac:dyDescent="0.2">
      <c r="A11" s="101">
        <f t="shared" si="1"/>
        <v>0.38800000000000001</v>
      </c>
      <c r="B11" s="205" t="s">
        <v>7</v>
      </c>
      <c r="C11" s="206">
        <v>0.48799999999999999</v>
      </c>
      <c r="D11" s="195">
        <v>0.38800000000000001</v>
      </c>
      <c r="E11" s="260">
        <f t="shared" si="2"/>
        <v>79.508196721311478</v>
      </c>
      <c r="F11" s="230">
        <v>0.371</v>
      </c>
      <c r="G11" s="83">
        <f t="shared" si="0"/>
        <v>1.7000000000000015E-2</v>
      </c>
      <c r="H11" s="178"/>
    </row>
    <row r="12" spans="1:16" s="1" customFormat="1" ht="15" hidden="1" customHeight="1" x14ac:dyDescent="0.2">
      <c r="A12" s="101" t="str">
        <f t="shared" si="1"/>
        <v>x</v>
      </c>
      <c r="B12" s="205" t="s">
        <v>8</v>
      </c>
      <c r="C12" s="206"/>
      <c r="D12" s="195">
        <v>0</v>
      </c>
      <c r="E12" s="260">
        <f t="shared" si="2"/>
        <v>0</v>
      </c>
      <c r="F12" s="230">
        <v>0</v>
      </c>
      <c r="G12" s="83">
        <f t="shared" si="0"/>
        <v>0</v>
      </c>
      <c r="H12" s="178"/>
    </row>
    <row r="13" spans="1:16" s="1" customFormat="1" ht="15.75" x14ac:dyDescent="0.2">
      <c r="A13" s="101">
        <f t="shared" si="1"/>
        <v>0.04</v>
      </c>
      <c r="B13" s="205" t="s">
        <v>9</v>
      </c>
      <c r="C13" s="206">
        <v>0.04</v>
      </c>
      <c r="D13" s="195">
        <v>0.04</v>
      </c>
      <c r="E13" s="260">
        <f t="shared" si="2"/>
        <v>100</v>
      </c>
      <c r="F13" s="230">
        <v>0.33</v>
      </c>
      <c r="G13" s="83">
        <f t="shared" si="0"/>
        <v>-0.29000000000000004</v>
      </c>
      <c r="H13" s="178"/>
    </row>
    <row r="14" spans="1:16" s="1" customFormat="1" ht="15" hidden="1" customHeight="1" x14ac:dyDescent="0.2">
      <c r="A14" s="101" t="str">
        <f t="shared" si="1"/>
        <v>x</v>
      </c>
      <c r="B14" s="205" t="s">
        <v>10</v>
      </c>
      <c r="C14" s="206"/>
      <c r="D14" s="195">
        <v>0</v>
      </c>
      <c r="E14" s="260">
        <f t="shared" si="2"/>
        <v>0</v>
      </c>
      <c r="F14" s="230">
        <v>0</v>
      </c>
      <c r="G14" s="83">
        <f t="shared" si="0"/>
        <v>0</v>
      </c>
      <c r="H14" s="178"/>
    </row>
    <row r="15" spans="1:16" s="1" customFormat="1" ht="15" hidden="1" customHeight="1" x14ac:dyDescent="0.2">
      <c r="A15" s="101" t="str">
        <f t="shared" si="1"/>
        <v>x</v>
      </c>
      <c r="B15" s="205" t="s">
        <v>11</v>
      </c>
      <c r="C15" s="206"/>
      <c r="D15" s="195">
        <v>0</v>
      </c>
      <c r="E15" s="260">
        <f t="shared" si="2"/>
        <v>0</v>
      </c>
      <c r="F15" s="230">
        <v>0</v>
      </c>
      <c r="G15" s="83">
        <f t="shared" si="0"/>
        <v>0</v>
      </c>
      <c r="H15" s="178"/>
    </row>
    <row r="16" spans="1:16" s="1" customFormat="1" ht="15" hidden="1" customHeight="1" x14ac:dyDescent="0.2">
      <c r="A16" s="101" t="str">
        <f t="shared" si="1"/>
        <v>x</v>
      </c>
      <c r="B16" s="205" t="s">
        <v>58</v>
      </c>
      <c r="C16" s="206"/>
      <c r="D16" s="195">
        <v>0</v>
      </c>
      <c r="E16" s="260">
        <f t="shared" si="2"/>
        <v>0</v>
      </c>
      <c r="F16" s="230">
        <v>0</v>
      </c>
      <c r="G16" s="83">
        <f t="shared" si="0"/>
        <v>0</v>
      </c>
      <c r="H16" s="178"/>
    </row>
    <row r="17" spans="1:8" s="1" customFormat="1" ht="15" hidden="1" customHeight="1" x14ac:dyDescent="0.2">
      <c r="A17" s="101" t="str">
        <f t="shared" si="1"/>
        <v>x</v>
      </c>
      <c r="B17" s="205" t="s">
        <v>12</v>
      </c>
      <c r="C17" s="206"/>
      <c r="D17" s="195">
        <v>0</v>
      </c>
      <c r="E17" s="260">
        <f t="shared" si="2"/>
        <v>0</v>
      </c>
      <c r="F17" s="230">
        <v>0</v>
      </c>
      <c r="G17" s="83">
        <f t="shared" si="0"/>
        <v>0</v>
      </c>
      <c r="H17" s="178"/>
    </row>
    <row r="18" spans="1:8" s="1" customFormat="1" ht="15" hidden="1" customHeight="1" x14ac:dyDescent="0.2">
      <c r="A18" s="101" t="str">
        <f t="shared" si="1"/>
        <v>x</v>
      </c>
      <c r="B18" s="205" t="s">
        <v>13</v>
      </c>
      <c r="C18" s="206"/>
      <c r="D18" s="195">
        <v>0</v>
      </c>
      <c r="E18" s="260">
        <f t="shared" si="2"/>
        <v>0</v>
      </c>
      <c r="F18" s="230">
        <v>0</v>
      </c>
      <c r="G18" s="83">
        <f t="shared" si="0"/>
        <v>0</v>
      </c>
      <c r="H18" s="178"/>
    </row>
    <row r="19" spans="1:8" s="1" customFormat="1" ht="15.75" x14ac:dyDescent="0.2">
      <c r="A19" s="101">
        <f t="shared" si="1"/>
        <v>3.9049999999999998</v>
      </c>
      <c r="B19" s="205" t="s">
        <v>14</v>
      </c>
      <c r="C19" s="206">
        <v>4.2195</v>
      </c>
      <c r="D19" s="195">
        <v>3.9049999999999998</v>
      </c>
      <c r="E19" s="260">
        <f t="shared" si="2"/>
        <v>92.546510250029627</v>
      </c>
      <c r="F19" s="230">
        <v>3.8479999999999999</v>
      </c>
      <c r="G19" s="83">
        <f t="shared" si="0"/>
        <v>5.699999999999994E-2</v>
      </c>
      <c r="H19" s="178"/>
    </row>
    <row r="20" spans="1:8" s="1" customFormat="1" ht="15" hidden="1" customHeight="1" x14ac:dyDescent="0.2">
      <c r="A20" s="101" t="str">
        <f t="shared" si="1"/>
        <v>x</v>
      </c>
      <c r="B20" s="205" t="s">
        <v>15</v>
      </c>
      <c r="C20" s="206"/>
      <c r="D20" s="195">
        <v>0</v>
      </c>
      <c r="E20" s="260">
        <f t="shared" si="2"/>
        <v>0</v>
      </c>
      <c r="F20" s="230">
        <v>0</v>
      </c>
      <c r="G20" s="83">
        <f t="shared" si="0"/>
        <v>0</v>
      </c>
      <c r="H20" s="178"/>
    </row>
    <row r="21" spans="1:8" s="1" customFormat="1" ht="15.75" x14ac:dyDescent="0.2">
      <c r="A21" s="101">
        <f t="shared" si="1"/>
        <v>1.8919999999999999</v>
      </c>
      <c r="B21" s="205" t="s">
        <v>16</v>
      </c>
      <c r="C21" s="206">
        <v>1.8919999999999999</v>
      </c>
      <c r="D21" s="195">
        <v>1.8919999999999999</v>
      </c>
      <c r="E21" s="260">
        <f t="shared" si="2"/>
        <v>100</v>
      </c>
      <c r="F21" s="230">
        <v>2.222</v>
      </c>
      <c r="G21" s="83">
        <f t="shared" si="0"/>
        <v>-0.33000000000000007</v>
      </c>
      <c r="H21" s="178"/>
    </row>
    <row r="22" spans="1:8" s="1" customFormat="1" ht="15" hidden="1" customHeight="1" x14ac:dyDescent="0.2">
      <c r="A22" s="101" t="str">
        <f t="shared" si="1"/>
        <v>x</v>
      </c>
      <c r="B22" s="205" t="s">
        <v>17</v>
      </c>
      <c r="C22" s="206">
        <v>0.21</v>
      </c>
      <c r="D22" s="195">
        <v>0</v>
      </c>
      <c r="E22" s="260">
        <f t="shared" si="2"/>
        <v>0</v>
      </c>
      <c r="F22" s="230">
        <v>0.45800000000000002</v>
      </c>
      <c r="G22" s="83">
        <f t="shared" si="0"/>
        <v>-0.45800000000000002</v>
      </c>
      <c r="H22" s="178"/>
    </row>
    <row r="23" spans="1:8" s="1" customFormat="1" ht="15.75" x14ac:dyDescent="0.2">
      <c r="A23" s="101">
        <f t="shared" si="1"/>
        <v>1.2989999999999999</v>
      </c>
      <c r="B23" s="205" t="s">
        <v>18</v>
      </c>
      <c r="C23" s="206">
        <v>1.2989999999999999</v>
      </c>
      <c r="D23" s="195">
        <v>1.2989999999999999</v>
      </c>
      <c r="E23" s="260">
        <f t="shared" si="2"/>
        <v>100</v>
      </c>
      <c r="F23" s="230">
        <v>2.0209999999999999</v>
      </c>
      <c r="G23" s="83">
        <f t="shared" si="0"/>
        <v>-0.72199999999999998</v>
      </c>
      <c r="H23" s="178"/>
    </row>
    <row r="24" spans="1:8" s="1" customFormat="1" ht="15" hidden="1" customHeight="1" x14ac:dyDescent="0.2">
      <c r="A24" s="101" t="str">
        <f t="shared" si="1"/>
        <v>x</v>
      </c>
      <c r="B24" s="205" t="s">
        <v>153</v>
      </c>
      <c r="C24" s="206">
        <v>2.0000000000000001E-4</v>
      </c>
      <c r="D24" s="195" t="s">
        <v>136</v>
      </c>
      <c r="E24" s="260">
        <f t="shared" si="2"/>
        <v>0</v>
      </c>
      <c r="F24" s="230" t="s">
        <v>136</v>
      </c>
      <c r="G24" s="83" t="str">
        <f t="shared" si="0"/>
        <v/>
      </c>
      <c r="H24" s="178"/>
    </row>
    <row r="25" spans="1:8" s="13" customFormat="1" ht="15.75" x14ac:dyDescent="0.25">
      <c r="A25" s="101">
        <f t="shared" si="1"/>
        <v>2.2010000000000001</v>
      </c>
      <c r="B25" s="203" t="s">
        <v>19</v>
      </c>
      <c r="C25" s="204">
        <v>2.46713</v>
      </c>
      <c r="D25" s="194">
        <f>SUM(D26:D35)</f>
        <v>2.2010000000000001</v>
      </c>
      <c r="E25" s="259">
        <f t="shared" si="2"/>
        <v>89.212972157932498</v>
      </c>
      <c r="F25" s="231">
        <f>SUM(F26:F35)</f>
        <v>2.0230000000000001</v>
      </c>
      <c r="G25" s="82">
        <f t="shared" si="0"/>
        <v>0.17799999999999994</v>
      </c>
    </row>
    <row r="26" spans="1:8" s="1" customFormat="1" ht="15" hidden="1" customHeight="1" x14ac:dyDescent="0.2">
      <c r="A26" s="101" t="str">
        <f t="shared" si="1"/>
        <v>x</v>
      </c>
      <c r="B26" s="205" t="s">
        <v>137</v>
      </c>
      <c r="C26" s="206"/>
      <c r="D26" s="195">
        <v>0</v>
      </c>
      <c r="E26" s="260">
        <f t="shared" si="2"/>
        <v>0</v>
      </c>
      <c r="F26" s="230">
        <v>0</v>
      </c>
      <c r="G26" s="84">
        <f t="shared" si="0"/>
        <v>0</v>
      </c>
      <c r="H26" s="178"/>
    </row>
    <row r="27" spans="1:8" s="1" customFormat="1" ht="15" hidden="1" customHeight="1" x14ac:dyDescent="0.2">
      <c r="A27" s="101" t="str">
        <f t="shared" si="1"/>
        <v>x</v>
      </c>
      <c r="B27" s="205" t="s">
        <v>20</v>
      </c>
      <c r="C27" s="206"/>
      <c r="D27" s="195">
        <v>0</v>
      </c>
      <c r="E27" s="260">
        <f t="shared" si="2"/>
        <v>0</v>
      </c>
      <c r="F27" s="230">
        <v>0</v>
      </c>
      <c r="G27" s="84">
        <f t="shared" si="0"/>
        <v>0</v>
      </c>
      <c r="H27" s="178"/>
    </row>
    <row r="28" spans="1:8" s="1" customFormat="1" ht="15" hidden="1" customHeight="1" x14ac:dyDescent="0.2">
      <c r="A28" s="101" t="str">
        <f t="shared" si="1"/>
        <v>x</v>
      </c>
      <c r="B28" s="205" t="s">
        <v>21</v>
      </c>
      <c r="C28" s="206"/>
      <c r="D28" s="195">
        <v>0</v>
      </c>
      <c r="E28" s="260">
        <f t="shared" si="2"/>
        <v>0</v>
      </c>
      <c r="F28" s="230">
        <v>0</v>
      </c>
      <c r="G28" s="84">
        <f t="shared" si="0"/>
        <v>0</v>
      </c>
      <c r="H28" s="178"/>
    </row>
    <row r="29" spans="1:8" s="1" customFormat="1" ht="15" hidden="1" customHeight="1" x14ac:dyDescent="0.2">
      <c r="A29" s="101" t="str">
        <f t="shared" si="1"/>
        <v>x</v>
      </c>
      <c r="B29" s="205" t="s">
        <v>136</v>
      </c>
      <c r="C29" s="206"/>
      <c r="D29" s="195" t="s">
        <v>136</v>
      </c>
      <c r="E29" s="260">
        <f t="shared" si="2"/>
        <v>0</v>
      </c>
      <c r="F29" s="230" t="s">
        <v>136</v>
      </c>
      <c r="G29" s="84" t="str">
        <f t="shared" si="0"/>
        <v/>
      </c>
      <c r="H29" s="178"/>
    </row>
    <row r="30" spans="1:8" s="1" customFormat="1" ht="15.75" x14ac:dyDescent="0.2">
      <c r="A30" s="101">
        <f t="shared" si="1"/>
        <v>2.0270000000000001</v>
      </c>
      <c r="B30" s="205" t="s">
        <v>22</v>
      </c>
      <c r="C30" s="206">
        <v>2.2871299999999999</v>
      </c>
      <c r="D30" s="195">
        <v>2.0270000000000001</v>
      </c>
      <c r="E30" s="260">
        <f t="shared" si="2"/>
        <v>88.626357050102101</v>
      </c>
      <c r="F30" s="230">
        <v>1.907</v>
      </c>
      <c r="G30" s="83">
        <f t="shared" si="0"/>
        <v>0.12000000000000011</v>
      </c>
      <c r="H30" s="178"/>
    </row>
    <row r="31" spans="1:8" s="1" customFormat="1" ht="15" hidden="1" customHeight="1" x14ac:dyDescent="0.2">
      <c r="A31" s="101" t="str">
        <f t="shared" si="1"/>
        <v>x</v>
      </c>
      <c r="B31" s="205" t="s">
        <v>83</v>
      </c>
      <c r="C31" s="206"/>
      <c r="D31" s="195">
        <v>0</v>
      </c>
      <c r="E31" s="260">
        <f t="shared" si="2"/>
        <v>0</v>
      </c>
      <c r="F31" s="230">
        <v>0</v>
      </c>
      <c r="G31" s="84">
        <f t="shared" si="0"/>
        <v>0</v>
      </c>
      <c r="H31" s="178"/>
    </row>
    <row r="32" spans="1:8" s="1" customFormat="1" ht="15" hidden="1" customHeight="1" x14ac:dyDescent="0.2">
      <c r="A32" s="101" t="str">
        <f t="shared" si="1"/>
        <v>x</v>
      </c>
      <c r="B32" s="205" t="s">
        <v>23</v>
      </c>
      <c r="C32" s="206"/>
      <c r="D32" s="195">
        <v>0</v>
      </c>
      <c r="E32" s="260">
        <f t="shared" si="2"/>
        <v>0</v>
      </c>
      <c r="F32" s="230">
        <v>0</v>
      </c>
      <c r="G32" s="83">
        <f t="shared" si="0"/>
        <v>0</v>
      </c>
      <c r="H32" s="178"/>
    </row>
    <row r="33" spans="1:8" s="1" customFormat="1" ht="15" hidden="1" customHeight="1" x14ac:dyDescent="0.2">
      <c r="A33" s="101" t="str">
        <f t="shared" si="1"/>
        <v>x</v>
      </c>
      <c r="B33" s="205" t="s">
        <v>24</v>
      </c>
      <c r="C33" s="206"/>
      <c r="D33" s="195">
        <v>0</v>
      </c>
      <c r="E33" s="260">
        <f t="shared" si="2"/>
        <v>0</v>
      </c>
      <c r="F33" s="230">
        <v>0</v>
      </c>
      <c r="G33" s="84">
        <f t="shared" si="0"/>
        <v>0</v>
      </c>
      <c r="H33" s="178"/>
    </row>
    <row r="34" spans="1:8" s="1" customFormat="1" ht="15.75" hidden="1" x14ac:dyDescent="0.2">
      <c r="A34" s="101" t="str">
        <f t="shared" si="1"/>
        <v>x</v>
      </c>
      <c r="B34" s="205" t="s">
        <v>25</v>
      </c>
      <c r="C34" s="206"/>
      <c r="D34" s="195">
        <v>0</v>
      </c>
      <c r="E34" s="260">
        <f t="shared" si="2"/>
        <v>0</v>
      </c>
      <c r="F34" s="230">
        <v>0</v>
      </c>
      <c r="G34" s="84">
        <f t="shared" si="0"/>
        <v>0</v>
      </c>
      <c r="H34" s="178"/>
    </row>
    <row r="35" spans="1:8" s="1" customFormat="1" ht="15" customHeight="1" x14ac:dyDescent="0.2">
      <c r="A35" s="101">
        <f t="shared" si="1"/>
        <v>0.17399999999999999</v>
      </c>
      <c r="B35" s="205" t="s">
        <v>26</v>
      </c>
      <c r="C35" s="206">
        <v>0.18</v>
      </c>
      <c r="D35" s="195">
        <v>0.17399999999999999</v>
      </c>
      <c r="E35" s="260">
        <f t="shared" si="2"/>
        <v>96.666666666666671</v>
      </c>
      <c r="F35" s="230">
        <v>0.11600000000000001</v>
      </c>
      <c r="G35" s="83">
        <f t="shared" si="0"/>
        <v>5.7999999999999982E-2</v>
      </c>
      <c r="H35" s="178"/>
    </row>
    <row r="36" spans="1:8" s="13" customFormat="1" ht="15.75" hidden="1" customHeight="1" x14ac:dyDescent="0.25">
      <c r="A36" s="101" t="str">
        <f t="shared" si="1"/>
        <v>x</v>
      </c>
      <c r="B36" s="203" t="s">
        <v>59</v>
      </c>
      <c r="C36" s="204"/>
      <c r="D36" s="194">
        <f>SUM(D37:D44)</f>
        <v>0</v>
      </c>
      <c r="E36" s="259">
        <f t="shared" si="2"/>
        <v>0</v>
      </c>
      <c r="F36" s="130">
        <f>SUM(F37:F44)</f>
        <v>0</v>
      </c>
      <c r="G36" s="82">
        <f t="shared" si="0"/>
        <v>0</v>
      </c>
    </row>
    <row r="37" spans="1:8" s="17" customFormat="1" ht="15" hidden="1" customHeight="1" x14ac:dyDescent="0.2">
      <c r="A37" s="101" t="str">
        <f t="shared" si="1"/>
        <v>x</v>
      </c>
      <c r="B37" s="205" t="s">
        <v>84</v>
      </c>
      <c r="C37" s="206"/>
      <c r="D37" s="195">
        <v>0</v>
      </c>
      <c r="E37" s="260">
        <f t="shared" si="2"/>
        <v>0</v>
      </c>
      <c r="F37" s="230">
        <v>0</v>
      </c>
      <c r="G37" s="84">
        <f t="shared" si="0"/>
        <v>0</v>
      </c>
      <c r="H37" s="178" t="s">
        <v>136</v>
      </c>
    </row>
    <row r="38" spans="1:8" s="1" customFormat="1" ht="15" hidden="1" customHeight="1" x14ac:dyDescent="0.2">
      <c r="A38" s="101" t="str">
        <f t="shared" si="1"/>
        <v>x</v>
      </c>
      <c r="B38" s="205" t="s">
        <v>85</v>
      </c>
      <c r="C38" s="206"/>
      <c r="D38" s="195">
        <v>0</v>
      </c>
      <c r="E38" s="260">
        <f t="shared" si="2"/>
        <v>0</v>
      </c>
      <c r="F38" s="230">
        <v>0</v>
      </c>
      <c r="G38" s="84">
        <f t="shared" si="0"/>
        <v>0</v>
      </c>
      <c r="H38" s="178"/>
    </row>
    <row r="39" spans="1:8" s="3" customFormat="1" ht="15" hidden="1" customHeight="1" x14ac:dyDescent="0.2">
      <c r="A39" s="101" t="str">
        <f t="shared" si="1"/>
        <v>x</v>
      </c>
      <c r="B39" s="207" t="s">
        <v>63</v>
      </c>
      <c r="C39" s="206"/>
      <c r="D39" s="195">
        <v>0</v>
      </c>
      <c r="E39" s="260">
        <f t="shared" si="2"/>
        <v>0</v>
      </c>
      <c r="F39" s="230">
        <v>0</v>
      </c>
      <c r="G39" s="85">
        <f t="shared" si="0"/>
        <v>0</v>
      </c>
      <c r="H39" s="178"/>
    </row>
    <row r="40" spans="1:8" s="1" customFormat="1" ht="15" hidden="1" customHeight="1" x14ac:dyDescent="0.2">
      <c r="A40" s="101" t="str">
        <f t="shared" si="1"/>
        <v>x</v>
      </c>
      <c r="B40" s="205" t="s">
        <v>27</v>
      </c>
      <c r="C40" s="206"/>
      <c r="D40" s="195">
        <v>0</v>
      </c>
      <c r="E40" s="260">
        <f t="shared" si="2"/>
        <v>0</v>
      </c>
      <c r="F40" s="230">
        <v>0</v>
      </c>
      <c r="G40" s="84">
        <f t="shared" si="0"/>
        <v>0</v>
      </c>
      <c r="H40" s="178"/>
    </row>
    <row r="41" spans="1:8" s="1" customFormat="1" ht="15" hidden="1" customHeight="1" x14ac:dyDescent="0.2">
      <c r="A41" s="101" t="str">
        <f t="shared" si="1"/>
        <v>x</v>
      </c>
      <c r="B41" s="205" t="s">
        <v>28</v>
      </c>
      <c r="C41" s="206"/>
      <c r="D41" s="195">
        <v>0</v>
      </c>
      <c r="E41" s="260">
        <f t="shared" si="2"/>
        <v>0</v>
      </c>
      <c r="F41" s="230">
        <v>0</v>
      </c>
      <c r="G41" s="83">
        <f t="shared" si="0"/>
        <v>0</v>
      </c>
      <c r="H41" s="178"/>
    </row>
    <row r="42" spans="1:8" s="1" customFormat="1" ht="15" hidden="1" customHeight="1" x14ac:dyDescent="0.2">
      <c r="A42" s="101" t="str">
        <f t="shared" si="1"/>
        <v>x</v>
      </c>
      <c r="B42" s="205" t="s">
        <v>29</v>
      </c>
      <c r="C42" s="206"/>
      <c r="D42" s="195">
        <v>0</v>
      </c>
      <c r="E42" s="260">
        <f t="shared" si="2"/>
        <v>0</v>
      </c>
      <c r="F42" s="230">
        <v>0</v>
      </c>
      <c r="G42" s="83">
        <f t="shared" si="0"/>
        <v>0</v>
      </c>
      <c r="H42" s="178"/>
    </row>
    <row r="43" spans="1:8" s="1" customFormat="1" ht="15" hidden="1" customHeight="1" x14ac:dyDescent="0.2">
      <c r="A43" s="101" t="str">
        <f t="shared" si="1"/>
        <v>x</v>
      </c>
      <c r="B43" s="205" t="s">
        <v>30</v>
      </c>
      <c r="C43" s="206"/>
      <c r="D43" s="195">
        <v>0</v>
      </c>
      <c r="E43" s="260">
        <f t="shared" si="2"/>
        <v>0</v>
      </c>
      <c r="F43" s="230">
        <v>0</v>
      </c>
      <c r="G43" s="84">
        <f t="shared" si="0"/>
        <v>0</v>
      </c>
      <c r="H43" s="178"/>
    </row>
    <row r="44" spans="1:8" s="1" customFormat="1" ht="15" hidden="1" customHeight="1" x14ac:dyDescent="0.2">
      <c r="A44" s="101" t="str">
        <f t="shared" si="1"/>
        <v>x</v>
      </c>
      <c r="B44" s="205" t="s">
        <v>64</v>
      </c>
      <c r="C44" s="206"/>
      <c r="D44" s="195">
        <v>0</v>
      </c>
      <c r="E44" s="260">
        <f t="shared" si="2"/>
        <v>0</v>
      </c>
      <c r="F44" s="230">
        <v>0</v>
      </c>
      <c r="G44" s="84">
        <f t="shared" si="0"/>
        <v>0</v>
      </c>
      <c r="H44" s="178"/>
    </row>
    <row r="45" spans="1:8" s="13" customFormat="1" ht="15.75" hidden="1" customHeight="1" x14ac:dyDescent="0.25">
      <c r="A45" s="101" t="str">
        <f t="shared" si="1"/>
        <v>x</v>
      </c>
      <c r="B45" s="203" t="s">
        <v>62</v>
      </c>
      <c r="C45" s="204">
        <v>2.577</v>
      </c>
      <c r="D45" s="194">
        <f>SUM(D46:D52)</f>
        <v>0</v>
      </c>
      <c r="E45" s="259">
        <f t="shared" si="2"/>
        <v>0</v>
      </c>
      <c r="F45" s="130">
        <f>SUM(F46:F52)</f>
        <v>0</v>
      </c>
      <c r="G45" s="86">
        <f t="shared" si="0"/>
        <v>0</v>
      </c>
    </row>
    <row r="46" spans="1:8" s="1" customFormat="1" ht="15" hidden="1" customHeight="1" x14ac:dyDescent="0.2">
      <c r="A46" s="101" t="str">
        <f t="shared" si="1"/>
        <v>x</v>
      </c>
      <c r="B46" s="205" t="s">
        <v>86</v>
      </c>
      <c r="C46" s="206"/>
      <c r="D46" s="195">
        <v>0</v>
      </c>
      <c r="E46" s="260">
        <f t="shared" si="2"/>
        <v>0</v>
      </c>
      <c r="F46" s="230">
        <v>0</v>
      </c>
      <c r="G46" s="84">
        <f t="shared" si="0"/>
        <v>0</v>
      </c>
      <c r="H46" s="178"/>
    </row>
    <row r="47" spans="1:8" s="1" customFormat="1" ht="15" hidden="1" customHeight="1" x14ac:dyDescent="0.2">
      <c r="A47" s="101" t="str">
        <f t="shared" si="1"/>
        <v>x</v>
      </c>
      <c r="B47" s="205" t="s">
        <v>87</v>
      </c>
      <c r="C47" s="206"/>
      <c r="D47" s="195">
        <v>0</v>
      </c>
      <c r="E47" s="260">
        <f t="shared" si="2"/>
        <v>0</v>
      </c>
      <c r="F47" s="230">
        <v>0</v>
      </c>
      <c r="G47" s="84">
        <f t="shared" si="0"/>
        <v>0</v>
      </c>
      <c r="H47" s="178"/>
    </row>
    <row r="48" spans="1:8" s="1" customFormat="1" ht="15" hidden="1" customHeight="1" x14ac:dyDescent="0.2">
      <c r="A48" s="101" t="str">
        <f t="shared" si="1"/>
        <v>x</v>
      </c>
      <c r="B48" s="205" t="s">
        <v>88</v>
      </c>
      <c r="C48" s="206"/>
      <c r="D48" s="195">
        <v>0</v>
      </c>
      <c r="E48" s="260">
        <f t="shared" si="2"/>
        <v>0</v>
      </c>
      <c r="F48" s="230">
        <v>0</v>
      </c>
      <c r="G48" s="84">
        <f t="shared" si="0"/>
        <v>0</v>
      </c>
      <c r="H48" s="178"/>
    </row>
    <row r="49" spans="1:8" s="1" customFormat="1" ht="15" hidden="1" customHeight="1" x14ac:dyDescent="0.2">
      <c r="A49" s="101" t="str">
        <f t="shared" si="1"/>
        <v>x</v>
      </c>
      <c r="B49" s="205" t="s">
        <v>89</v>
      </c>
      <c r="C49" s="206"/>
      <c r="D49" s="195">
        <v>0</v>
      </c>
      <c r="E49" s="260">
        <f t="shared" si="2"/>
        <v>0</v>
      </c>
      <c r="F49" s="230">
        <v>0</v>
      </c>
      <c r="G49" s="84">
        <f t="shared" si="0"/>
        <v>0</v>
      </c>
      <c r="H49" s="178"/>
    </row>
    <row r="50" spans="1:8" s="1" customFormat="1" ht="15" hidden="1" customHeight="1" x14ac:dyDescent="0.2">
      <c r="A50" s="101" t="str">
        <f t="shared" si="1"/>
        <v>x</v>
      </c>
      <c r="B50" s="205" t="s">
        <v>101</v>
      </c>
      <c r="C50" s="206">
        <v>2.577</v>
      </c>
      <c r="D50" s="195">
        <v>0</v>
      </c>
      <c r="E50" s="260">
        <f t="shared" si="2"/>
        <v>0</v>
      </c>
      <c r="F50" s="230">
        <v>0</v>
      </c>
      <c r="G50" s="84">
        <f t="shared" si="0"/>
        <v>0</v>
      </c>
      <c r="H50" s="178"/>
    </row>
    <row r="51" spans="1:8" s="1" customFormat="1" ht="15" hidden="1" customHeight="1" x14ac:dyDescent="0.2">
      <c r="A51" s="101" t="str">
        <f t="shared" si="1"/>
        <v>x</v>
      </c>
      <c r="B51" s="205" t="s">
        <v>90</v>
      </c>
      <c r="C51" s="206"/>
      <c r="D51" s="195">
        <v>0</v>
      </c>
      <c r="E51" s="260">
        <f t="shared" si="2"/>
        <v>0</v>
      </c>
      <c r="F51" s="230">
        <v>0</v>
      </c>
      <c r="G51" s="84">
        <f t="shared" si="0"/>
        <v>0</v>
      </c>
      <c r="H51" s="178"/>
    </row>
    <row r="52" spans="1:8" s="1" customFormat="1" ht="15" hidden="1" customHeight="1" x14ac:dyDescent="0.2">
      <c r="A52" s="101" t="str">
        <f t="shared" si="1"/>
        <v>x</v>
      </c>
      <c r="B52" s="205" t="s">
        <v>102</v>
      </c>
      <c r="C52" s="206"/>
      <c r="D52" s="195">
        <v>0</v>
      </c>
      <c r="E52" s="260">
        <f t="shared" si="2"/>
        <v>0</v>
      </c>
      <c r="F52" s="230">
        <v>0</v>
      </c>
      <c r="G52" s="264">
        <f t="shared" si="0"/>
        <v>0</v>
      </c>
      <c r="H52" s="178"/>
    </row>
    <row r="53" spans="1:8" s="13" customFormat="1" ht="15.75" x14ac:dyDescent="0.25">
      <c r="A53" s="101">
        <f t="shared" si="1"/>
        <v>10.851000000000001</v>
      </c>
      <c r="B53" s="208" t="s">
        <v>31</v>
      </c>
      <c r="C53" s="209">
        <v>11.051</v>
      </c>
      <c r="D53" s="196">
        <f>SUM(D54:D67)</f>
        <v>10.851000000000001</v>
      </c>
      <c r="E53" s="261">
        <f t="shared" si="2"/>
        <v>98.190209030856948</v>
      </c>
      <c r="F53" s="132">
        <f>SUM(F54:F67)</f>
        <v>11.808999999999999</v>
      </c>
      <c r="G53" s="153">
        <f t="shared" si="0"/>
        <v>-0.95799999999999841</v>
      </c>
    </row>
    <row r="54" spans="1:8" s="17" customFormat="1" ht="15" hidden="1" customHeight="1" x14ac:dyDescent="0.2">
      <c r="A54" s="101" t="str">
        <f t="shared" si="1"/>
        <v>x</v>
      </c>
      <c r="B54" s="210" t="s">
        <v>91</v>
      </c>
      <c r="C54" s="206"/>
      <c r="D54" s="195">
        <v>0</v>
      </c>
      <c r="E54" s="260">
        <f t="shared" si="2"/>
        <v>0</v>
      </c>
      <c r="F54" s="230">
        <v>0</v>
      </c>
      <c r="G54" s="265">
        <f t="shared" si="0"/>
        <v>0</v>
      </c>
      <c r="H54" s="178"/>
    </row>
    <row r="55" spans="1:8" s="1" customFormat="1" ht="15.75" x14ac:dyDescent="0.2">
      <c r="A55" s="101">
        <f t="shared" si="1"/>
        <v>0.1</v>
      </c>
      <c r="B55" s="210" t="s">
        <v>92</v>
      </c>
      <c r="C55" s="206">
        <v>0.1</v>
      </c>
      <c r="D55" s="195">
        <v>0.1</v>
      </c>
      <c r="E55" s="260">
        <f t="shared" si="2"/>
        <v>100</v>
      </c>
      <c r="F55" s="230">
        <v>0.51400000000000001</v>
      </c>
      <c r="G55" s="83">
        <f t="shared" si="0"/>
        <v>-0.41400000000000003</v>
      </c>
      <c r="H55" s="178"/>
    </row>
    <row r="56" spans="1:8" s="1" customFormat="1" ht="15" hidden="1" customHeight="1" x14ac:dyDescent="0.2">
      <c r="A56" s="101" t="str">
        <f t="shared" si="1"/>
        <v>x</v>
      </c>
      <c r="B56" s="210" t="s">
        <v>93</v>
      </c>
      <c r="C56" s="206"/>
      <c r="D56" s="195">
        <v>0</v>
      </c>
      <c r="E56" s="260">
        <f t="shared" si="2"/>
        <v>0</v>
      </c>
      <c r="F56" s="230">
        <v>0</v>
      </c>
      <c r="G56" s="83">
        <f t="shared" si="0"/>
        <v>0</v>
      </c>
      <c r="H56" s="178"/>
    </row>
    <row r="57" spans="1:8" s="1" customFormat="1" ht="15.75" x14ac:dyDescent="0.2">
      <c r="A57" s="101">
        <f t="shared" si="1"/>
        <v>1.2549999999999999</v>
      </c>
      <c r="B57" s="210" t="s">
        <v>94</v>
      </c>
      <c r="C57" s="206">
        <v>1.32</v>
      </c>
      <c r="D57" s="195">
        <v>1.2549999999999999</v>
      </c>
      <c r="E57" s="260">
        <f t="shared" si="2"/>
        <v>95.075757575757564</v>
      </c>
      <c r="F57" s="230">
        <v>1.2909999999999999</v>
      </c>
      <c r="G57" s="83">
        <f t="shared" si="0"/>
        <v>-3.6000000000000032E-2</v>
      </c>
      <c r="H57" s="178"/>
    </row>
    <row r="58" spans="1:8" s="1" customFormat="1" ht="15.75" x14ac:dyDescent="0.2">
      <c r="A58" s="101">
        <f t="shared" si="1"/>
        <v>6.266</v>
      </c>
      <c r="B58" s="210" t="s">
        <v>57</v>
      </c>
      <c r="C58" s="206">
        <v>6.266</v>
      </c>
      <c r="D58" s="206">
        <v>6.266</v>
      </c>
      <c r="E58" s="260">
        <f t="shared" si="2"/>
        <v>100</v>
      </c>
      <c r="F58" s="230">
        <v>6.7359999999999998</v>
      </c>
      <c r="G58" s="83">
        <f t="shared" si="0"/>
        <v>-0.46999999999999975</v>
      </c>
      <c r="H58" s="178"/>
    </row>
    <row r="59" spans="1:8" s="1" customFormat="1" ht="15" hidden="1" customHeight="1" x14ac:dyDescent="0.2">
      <c r="A59" s="101" t="str">
        <f t="shared" si="1"/>
        <v>x</v>
      </c>
      <c r="B59" s="210" t="s">
        <v>32</v>
      </c>
      <c r="C59" s="206"/>
      <c r="D59" s="195">
        <v>0</v>
      </c>
      <c r="E59" s="260">
        <f t="shared" si="2"/>
        <v>0</v>
      </c>
      <c r="F59" s="230">
        <v>0</v>
      </c>
      <c r="G59" s="83">
        <f t="shared" si="0"/>
        <v>0</v>
      </c>
      <c r="H59" s="178"/>
    </row>
    <row r="60" spans="1:8" s="1" customFormat="1" ht="15" hidden="1" customHeight="1" x14ac:dyDescent="0.2">
      <c r="A60" s="101" t="str">
        <f t="shared" si="1"/>
        <v>x</v>
      </c>
      <c r="B60" s="210" t="s">
        <v>60</v>
      </c>
      <c r="C60" s="206">
        <v>0.13500000000000001</v>
      </c>
      <c r="D60" s="195">
        <v>0</v>
      </c>
      <c r="E60" s="260">
        <f t="shared" si="2"/>
        <v>0</v>
      </c>
      <c r="F60" s="230">
        <v>0</v>
      </c>
      <c r="G60" s="83">
        <f t="shared" si="0"/>
        <v>0</v>
      </c>
      <c r="H60" s="178"/>
    </row>
    <row r="61" spans="1:8" s="1" customFormat="1" ht="15" hidden="1" customHeight="1" x14ac:dyDescent="0.2">
      <c r="A61" s="101" t="str">
        <f t="shared" si="1"/>
        <v>x</v>
      </c>
      <c r="B61" s="210" t="s">
        <v>33</v>
      </c>
      <c r="C61" s="206"/>
      <c r="D61" s="195">
        <v>0</v>
      </c>
      <c r="E61" s="260">
        <f t="shared" si="2"/>
        <v>0</v>
      </c>
      <c r="F61" s="230">
        <v>0.04</v>
      </c>
      <c r="G61" s="83">
        <f t="shared" si="0"/>
        <v>-0.04</v>
      </c>
      <c r="H61" s="178"/>
    </row>
    <row r="62" spans="1:8" s="1" customFormat="1" ht="15.75" x14ac:dyDescent="0.2">
      <c r="A62" s="101">
        <f t="shared" si="1"/>
        <v>3.23</v>
      </c>
      <c r="B62" s="210" t="s">
        <v>95</v>
      </c>
      <c r="C62" s="206">
        <v>3.23</v>
      </c>
      <c r="D62" s="195">
        <v>3.23</v>
      </c>
      <c r="E62" s="260">
        <f t="shared" si="2"/>
        <v>100</v>
      </c>
      <c r="F62" s="230">
        <v>3.2280000000000002</v>
      </c>
      <c r="G62" s="83">
        <f t="shared" si="0"/>
        <v>1.9999999999997797E-3</v>
      </c>
      <c r="H62" s="178"/>
    </row>
    <row r="63" spans="1:8" s="1" customFormat="1" ht="15" hidden="1" customHeight="1" x14ac:dyDescent="0.2">
      <c r="A63" s="101" t="str">
        <f t="shared" si="1"/>
        <v>x</v>
      </c>
      <c r="B63" s="210" t="s">
        <v>34</v>
      </c>
      <c r="C63" s="206"/>
      <c r="D63" s="195">
        <v>0</v>
      </c>
      <c r="E63" s="260">
        <f t="shared" si="2"/>
        <v>0</v>
      </c>
      <c r="F63" s="230">
        <v>0</v>
      </c>
      <c r="G63" s="83">
        <f t="shared" si="0"/>
        <v>0</v>
      </c>
      <c r="H63" s="178"/>
    </row>
    <row r="64" spans="1:8" s="1" customFormat="1" ht="15" hidden="1" customHeight="1" x14ac:dyDescent="0.2">
      <c r="A64" s="101" t="str">
        <f t="shared" si="1"/>
        <v>x</v>
      </c>
      <c r="B64" s="210" t="s">
        <v>35</v>
      </c>
      <c r="C64" s="206"/>
      <c r="D64" s="195">
        <v>0</v>
      </c>
      <c r="E64" s="260">
        <f t="shared" si="2"/>
        <v>0</v>
      </c>
      <c r="F64" s="230">
        <v>0</v>
      </c>
      <c r="G64" s="84">
        <f t="shared" si="0"/>
        <v>0</v>
      </c>
      <c r="H64" s="178"/>
    </row>
    <row r="65" spans="1:8" s="1" customFormat="1" ht="15" hidden="1" customHeight="1" x14ac:dyDescent="0.2">
      <c r="A65" s="101" t="str">
        <f t="shared" si="1"/>
        <v>x</v>
      </c>
      <c r="B65" s="205" t="s">
        <v>36</v>
      </c>
      <c r="C65" s="206"/>
      <c r="D65" s="195">
        <v>0</v>
      </c>
      <c r="E65" s="260">
        <f t="shared" si="2"/>
        <v>0</v>
      </c>
      <c r="F65" s="230">
        <v>0</v>
      </c>
      <c r="G65" s="83">
        <f t="shared" si="0"/>
        <v>0</v>
      </c>
      <c r="H65" s="178"/>
    </row>
    <row r="66" spans="1:8" s="1" customFormat="1" ht="15" hidden="1" customHeight="1" x14ac:dyDescent="0.2">
      <c r="A66" s="101" t="str">
        <f t="shared" si="1"/>
        <v>x</v>
      </c>
      <c r="B66" s="210" t="s">
        <v>37</v>
      </c>
      <c r="C66" s="206"/>
      <c r="D66" s="195">
        <v>0</v>
      </c>
      <c r="E66" s="260">
        <f t="shared" si="2"/>
        <v>0</v>
      </c>
      <c r="F66" s="230">
        <v>0</v>
      </c>
      <c r="G66" s="83">
        <f t="shared" si="0"/>
        <v>0</v>
      </c>
      <c r="H66" s="178"/>
    </row>
    <row r="67" spans="1:8" s="1" customFormat="1" ht="15" hidden="1" customHeight="1" x14ac:dyDescent="0.2">
      <c r="A67" s="101" t="str">
        <f t="shared" si="1"/>
        <v>x</v>
      </c>
      <c r="B67" s="210" t="s">
        <v>38</v>
      </c>
      <c r="C67" s="206"/>
      <c r="D67" s="195">
        <v>0</v>
      </c>
      <c r="E67" s="260">
        <f t="shared" si="2"/>
        <v>0</v>
      </c>
      <c r="F67" s="230">
        <v>0</v>
      </c>
      <c r="G67" s="83">
        <f t="shared" si="0"/>
        <v>0</v>
      </c>
      <c r="H67" s="178"/>
    </row>
    <row r="68" spans="1:8" s="13" customFormat="1" ht="15.75" hidden="1" x14ac:dyDescent="0.25">
      <c r="A68" s="101" t="str">
        <f t="shared" si="1"/>
        <v>x</v>
      </c>
      <c r="B68" s="211" t="s">
        <v>138</v>
      </c>
      <c r="C68" s="209"/>
      <c r="D68" s="196">
        <f>SUM(D69:D74)</f>
        <v>0</v>
      </c>
      <c r="E68" s="261">
        <f t="shared" si="2"/>
        <v>0</v>
      </c>
      <c r="F68" s="229">
        <f>SUM(F69:F74)</f>
        <v>0</v>
      </c>
      <c r="G68" s="104">
        <f t="shared" si="0"/>
        <v>0</v>
      </c>
    </row>
    <row r="69" spans="1:8" s="1" customFormat="1" ht="15.75" hidden="1" x14ac:dyDescent="0.2">
      <c r="A69" s="101" t="str">
        <f t="shared" si="1"/>
        <v>x</v>
      </c>
      <c r="B69" s="210" t="s">
        <v>96</v>
      </c>
      <c r="C69" s="206"/>
      <c r="D69" s="195">
        <v>0</v>
      </c>
      <c r="E69" s="260">
        <f t="shared" si="2"/>
        <v>0</v>
      </c>
      <c r="F69" s="230">
        <v>0</v>
      </c>
      <c r="G69" s="83">
        <f t="shared" ref="G69:G101" si="3">IFERROR(D69-F69,"")</f>
        <v>0</v>
      </c>
      <c r="H69" s="178"/>
    </row>
    <row r="70" spans="1:8" s="1" customFormat="1" ht="15" hidden="1" customHeight="1" x14ac:dyDescent="0.2">
      <c r="A70" s="101" t="str">
        <f t="shared" ref="A70:A101" si="4">IF(OR(D70="",D70=0),"x",D70)</f>
        <v>x</v>
      </c>
      <c r="B70" s="212" t="s">
        <v>39</v>
      </c>
      <c r="C70" s="206"/>
      <c r="D70" s="195">
        <v>0</v>
      </c>
      <c r="E70" s="260">
        <f t="shared" ref="E70:E101" si="5">IFERROR(D70/C70*100,0)</f>
        <v>0</v>
      </c>
      <c r="F70" s="230">
        <v>0</v>
      </c>
      <c r="G70" s="83">
        <f t="shared" si="3"/>
        <v>0</v>
      </c>
      <c r="H70" s="178"/>
    </row>
    <row r="71" spans="1:8" s="1" customFormat="1" ht="15" hidden="1" customHeight="1" x14ac:dyDescent="0.2">
      <c r="A71" s="101" t="str">
        <f t="shared" si="4"/>
        <v>x</v>
      </c>
      <c r="B71" s="210" t="s">
        <v>40</v>
      </c>
      <c r="C71" s="206"/>
      <c r="D71" s="195">
        <v>0</v>
      </c>
      <c r="E71" s="260">
        <f t="shared" si="5"/>
        <v>0</v>
      </c>
      <c r="F71" s="230">
        <v>0</v>
      </c>
      <c r="G71" s="83">
        <f t="shared" si="3"/>
        <v>0</v>
      </c>
      <c r="H71" s="178"/>
    </row>
    <row r="72" spans="1:8" s="1" customFormat="1" ht="15" hidden="1" customHeight="1" x14ac:dyDescent="0.2">
      <c r="A72" s="101" t="str">
        <f t="shared" si="4"/>
        <v>x</v>
      </c>
      <c r="B72" s="210" t="s">
        <v>136</v>
      </c>
      <c r="C72" s="206"/>
      <c r="D72" s="195" t="s">
        <v>136</v>
      </c>
      <c r="E72" s="260">
        <f t="shared" si="5"/>
        <v>0</v>
      </c>
      <c r="F72" s="230" t="s">
        <v>136</v>
      </c>
      <c r="G72" s="83" t="str">
        <f t="shared" si="3"/>
        <v/>
      </c>
      <c r="H72" s="178"/>
    </row>
    <row r="73" spans="1:8" s="1" customFormat="1" ht="15" hidden="1" customHeight="1" x14ac:dyDescent="0.2">
      <c r="A73" s="101" t="str">
        <f t="shared" si="4"/>
        <v>x</v>
      </c>
      <c r="B73" s="210" t="s">
        <v>136</v>
      </c>
      <c r="C73" s="206"/>
      <c r="D73" s="195" t="s">
        <v>136</v>
      </c>
      <c r="E73" s="260">
        <f t="shared" si="5"/>
        <v>0</v>
      </c>
      <c r="F73" s="230" t="s">
        <v>136</v>
      </c>
      <c r="G73" s="83" t="str">
        <f t="shared" si="3"/>
        <v/>
      </c>
      <c r="H73" s="178"/>
    </row>
    <row r="74" spans="1:8" s="1" customFormat="1" ht="15" hidden="1" customHeight="1" x14ac:dyDescent="0.2">
      <c r="A74" s="101" t="str">
        <f t="shared" si="4"/>
        <v>x</v>
      </c>
      <c r="B74" s="210" t="s">
        <v>41</v>
      </c>
      <c r="C74" s="206"/>
      <c r="D74" s="195">
        <v>0</v>
      </c>
      <c r="E74" s="260">
        <f t="shared" si="5"/>
        <v>0</v>
      </c>
      <c r="F74" s="230">
        <v>0</v>
      </c>
      <c r="G74" s="83">
        <f t="shared" si="3"/>
        <v>0</v>
      </c>
      <c r="H74" s="178"/>
    </row>
    <row r="75" spans="1:8" s="13" customFormat="1" ht="15.75" x14ac:dyDescent="0.25">
      <c r="A75" s="101">
        <f t="shared" si="4"/>
        <v>11.434000000000001</v>
      </c>
      <c r="B75" s="208" t="s">
        <v>42</v>
      </c>
      <c r="C75" s="209">
        <v>11.484999999999999</v>
      </c>
      <c r="D75" s="196">
        <f>SUM(D76:D88)</f>
        <v>11.434000000000001</v>
      </c>
      <c r="E75" s="261">
        <f t="shared" si="5"/>
        <v>99.555942533739668</v>
      </c>
      <c r="F75" s="231">
        <f>SUM(F76:F88)</f>
        <v>11.715</v>
      </c>
      <c r="G75" s="98">
        <f t="shared" si="3"/>
        <v>-0.28099999999999881</v>
      </c>
    </row>
    <row r="76" spans="1:8" s="1" customFormat="1" ht="15" hidden="1" customHeight="1" x14ac:dyDescent="0.2">
      <c r="A76" s="101" t="str">
        <f t="shared" si="4"/>
        <v>x</v>
      </c>
      <c r="B76" s="210" t="s">
        <v>139</v>
      </c>
      <c r="C76" s="206"/>
      <c r="D76" s="195">
        <v>0</v>
      </c>
      <c r="E76" s="260">
        <f t="shared" si="5"/>
        <v>0</v>
      </c>
      <c r="F76" s="230">
        <v>0</v>
      </c>
      <c r="G76" s="84">
        <f t="shared" si="3"/>
        <v>0</v>
      </c>
      <c r="H76" s="178"/>
    </row>
    <row r="77" spans="1:8" s="1" customFormat="1" ht="15" hidden="1" customHeight="1" x14ac:dyDescent="0.2">
      <c r="A77" s="101" t="str">
        <f t="shared" si="4"/>
        <v>x</v>
      </c>
      <c r="B77" s="210" t="s">
        <v>140</v>
      </c>
      <c r="C77" s="206"/>
      <c r="D77" s="195">
        <v>0</v>
      </c>
      <c r="E77" s="260">
        <f t="shared" si="5"/>
        <v>0</v>
      </c>
      <c r="F77" s="230">
        <v>0</v>
      </c>
      <c r="G77" s="84">
        <f t="shared" si="3"/>
        <v>0</v>
      </c>
      <c r="H77" s="178"/>
    </row>
    <row r="78" spans="1:8" s="1" customFormat="1" ht="15" hidden="1" customHeight="1" x14ac:dyDescent="0.2">
      <c r="A78" s="101" t="str">
        <f t="shared" si="4"/>
        <v>x</v>
      </c>
      <c r="B78" s="210" t="s">
        <v>141</v>
      </c>
      <c r="C78" s="206"/>
      <c r="D78" s="195">
        <v>0</v>
      </c>
      <c r="E78" s="260">
        <f t="shared" si="5"/>
        <v>0</v>
      </c>
      <c r="F78" s="230">
        <v>0</v>
      </c>
      <c r="G78" s="83">
        <f t="shared" si="3"/>
        <v>0</v>
      </c>
      <c r="H78" s="178"/>
    </row>
    <row r="79" spans="1:8" s="1" customFormat="1" ht="15.75" x14ac:dyDescent="0.2">
      <c r="A79" s="101">
        <f t="shared" si="4"/>
        <v>3.9729999999999999</v>
      </c>
      <c r="B79" s="210" t="s">
        <v>43</v>
      </c>
      <c r="C79" s="206">
        <v>3.9729999999999999</v>
      </c>
      <c r="D79" s="206">
        <v>3.9729999999999999</v>
      </c>
      <c r="E79" s="260">
        <f t="shared" si="5"/>
        <v>100</v>
      </c>
      <c r="F79" s="230">
        <v>4.1589999999999998</v>
      </c>
      <c r="G79" s="83">
        <f t="shared" si="3"/>
        <v>-0.18599999999999994</v>
      </c>
      <c r="H79" s="178"/>
    </row>
    <row r="80" spans="1:8" s="1" customFormat="1" ht="15" hidden="1" customHeight="1" x14ac:dyDescent="0.2">
      <c r="A80" s="101" t="str">
        <f t="shared" si="4"/>
        <v>x</v>
      </c>
      <c r="B80" s="210" t="s">
        <v>44</v>
      </c>
      <c r="C80" s="206"/>
      <c r="D80" s="195">
        <v>0</v>
      </c>
      <c r="E80" s="260">
        <f t="shared" si="5"/>
        <v>0</v>
      </c>
      <c r="F80" s="230">
        <v>0</v>
      </c>
      <c r="G80" s="83">
        <f t="shared" si="3"/>
        <v>0</v>
      </c>
      <c r="H80" s="178"/>
    </row>
    <row r="81" spans="1:8" s="1" customFormat="1" ht="15" hidden="1" customHeight="1" x14ac:dyDescent="0.2">
      <c r="A81" s="101" t="str">
        <f t="shared" si="4"/>
        <v>x</v>
      </c>
      <c r="B81" s="210" t="s">
        <v>136</v>
      </c>
      <c r="C81" s="206"/>
      <c r="D81" s="195" t="s">
        <v>136</v>
      </c>
      <c r="E81" s="260">
        <f t="shared" si="5"/>
        <v>0</v>
      </c>
      <c r="F81" s="230" t="s">
        <v>136</v>
      </c>
      <c r="G81" s="83" t="str">
        <f t="shared" si="3"/>
        <v/>
      </c>
      <c r="H81" s="178"/>
    </row>
    <row r="82" spans="1:8" s="1" customFormat="1" ht="15" hidden="1" customHeight="1" x14ac:dyDescent="0.2">
      <c r="A82" s="101" t="str">
        <f t="shared" si="4"/>
        <v>x</v>
      </c>
      <c r="B82" s="210" t="s">
        <v>136</v>
      </c>
      <c r="C82" s="206"/>
      <c r="D82" s="195" t="s">
        <v>136</v>
      </c>
      <c r="E82" s="260">
        <f t="shared" si="5"/>
        <v>0</v>
      </c>
      <c r="F82" s="230" t="s">
        <v>136</v>
      </c>
      <c r="G82" s="83" t="str">
        <f t="shared" si="3"/>
        <v/>
      </c>
      <c r="H82" s="178"/>
    </row>
    <row r="83" spans="1:8" s="1" customFormat="1" ht="15" hidden="1" customHeight="1" x14ac:dyDescent="0.2">
      <c r="A83" s="101" t="str">
        <f t="shared" si="4"/>
        <v>x</v>
      </c>
      <c r="B83" s="210" t="s">
        <v>45</v>
      </c>
      <c r="C83" s="206"/>
      <c r="D83" s="195">
        <v>0</v>
      </c>
      <c r="E83" s="260">
        <f t="shared" si="5"/>
        <v>0</v>
      </c>
      <c r="F83" s="230">
        <v>0</v>
      </c>
      <c r="G83" s="83">
        <f t="shared" si="3"/>
        <v>0</v>
      </c>
      <c r="H83" s="178"/>
    </row>
    <row r="84" spans="1:8" s="1" customFormat="1" ht="15" hidden="1" customHeight="1" x14ac:dyDescent="0.2">
      <c r="A84" s="101" t="str">
        <f t="shared" si="4"/>
        <v>x</v>
      </c>
      <c r="B84" s="210" t="s">
        <v>136</v>
      </c>
      <c r="C84" s="206"/>
      <c r="D84" s="195" t="s">
        <v>136</v>
      </c>
      <c r="E84" s="260">
        <f t="shared" si="5"/>
        <v>0</v>
      </c>
      <c r="F84" s="230" t="s">
        <v>136</v>
      </c>
      <c r="G84" s="83" t="str">
        <f t="shared" si="3"/>
        <v/>
      </c>
      <c r="H84" s="178"/>
    </row>
    <row r="85" spans="1:8" s="1" customFormat="1" ht="15" hidden="1" customHeight="1" x14ac:dyDescent="0.2">
      <c r="A85" s="101" t="str">
        <f t="shared" si="4"/>
        <v>x</v>
      </c>
      <c r="B85" s="210" t="s">
        <v>46</v>
      </c>
      <c r="C85" s="206"/>
      <c r="D85" s="195">
        <v>0</v>
      </c>
      <c r="E85" s="260">
        <f t="shared" si="5"/>
        <v>0</v>
      </c>
      <c r="F85" s="230">
        <v>0</v>
      </c>
      <c r="G85" s="83">
        <f t="shared" si="3"/>
        <v>0</v>
      </c>
      <c r="H85" s="178"/>
    </row>
    <row r="86" spans="1:8" s="1" customFormat="1" ht="15.75" x14ac:dyDescent="0.2">
      <c r="A86" s="101">
        <f t="shared" si="4"/>
        <v>1.25</v>
      </c>
      <c r="B86" s="210" t="s">
        <v>47</v>
      </c>
      <c r="C86" s="206">
        <v>1.25</v>
      </c>
      <c r="D86" s="195">
        <v>1.25</v>
      </c>
      <c r="E86" s="260">
        <f t="shared" si="5"/>
        <v>100</v>
      </c>
      <c r="F86" s="230">
        <v>1.099</v>
      </c>
      <c r="G86" s="83">
        <f t="shared" si="3"/>
        <v>0.15100000000000002</v>
      </c>
      <c r="H86" s="178"/>
    </row>
    <row r="87" spans="1:8" s="1" customFormat="1" ht="15.75" x14ac:dyDescent="0.2">
      <c r="A87" s="101">
        <f t="shared" si="4"/>
        <v>5.5940000000000003</v>
      </c>
      <c r="B87" s="210" t="s">
        <v>48</v>
      </c>
      <c r="C87" s="206">
        <v>5.6449999999999996</v>
      </c>
      <c r="D87" s="195">
        <v>5.5940000000000003</v>
      </c>
      <c r="E87" s="260">
        <f t="shared" si="5"/>
        <v>99.096545615589022</v>
      </c>
      <c r="F87" s="230">
        <v>6.0069999999999997</v>
      </c>
      <c r="G87" s="83">
        <f t="shared" si="3"/>
        <v>-0.41299999999999937</v>
      </c>
      <c r="H87" s="178"/>
    </row>
    <row r="88" spans="1:8" s="1" customFormat="1" ht="15.75" x14ac:dyDescent="0.2">
      <c r="A88" s="101">
        <f t="shared" si="4"/>
        <v>0.61699999999999999</v>
      </c>
      <c r="B88" s="205" t="s">
        <v>49</v>
      </c>
      <c r="C88" s="206">
        <v>0.61699999999999999</v>
      </c>
      <c r="D88" s="195">
        <v>0.61699999999999999</v>
      </c>
      <c r="E88" s="260">
        <f t="shared" si="5"/>
        <v>100</v>
      </c>
      <c r="F88" s="230">
        <v>0.45</v>
      </c>
      <c r="G88" s="83">
        <f t="shared" si="3"/>
        <v>0.16699999999999998</v>
      </c>
      <c r="H88" s="178"/>
    </row>
    <row r="89" spans="1:8" s="13" customFormat="1" ht="15.75" hidden="1" customHeight="1" x14ac:dyDescent="0.25">
      <c r="A89" s="101" t="str">
        <f t="shared" si="4"/>
        <v>x</v>
      </c>
      <c r="B89" s="208" t="s">
        <v>50</v>
      </c>
      <c r="C89" s="209">
        <v>0.70599999999999996</v>
      </c>
      <c r="D89" s="196">
        <f>SUM(D90:D101)</f>
        <v>0</v>
      </c>
      <c r="E89" s="261">
        <f t="shared" si="5"/>
        <v>0</v>
      </c>
      <c r="F89" s="231">
        <f>SUM(F90:F101)</f>
        <v>0</v>
      </c>
      <c r="G89" s="98">
        <f t="shared" si="3"/>
        <v>0</v>
      </c>
    </row>
    <row r="90" spans="1:8" s="1" customFormat="1" ht="15" hidden="1" customHeight="1" x14ac:dyDescent="0.2">
      <c r="A90" s="101" t="str">
        <f t="shared" si="4"/>
        <v>x</v>
      </c>
      <c r="B90" s="210" t="s">
        <v>97</v>
      </c>
      <c r="C90" s="206"/>
      <c r="D90" s="195">
        <v>0</v>
      </c>
      <c r="E90" s="260">
        <f t="shared" si="5"/>
        <v>0</v>
      </c>
      <c r="F90" s="230">
        <v>0</v>
      </c>
      <c r="G90" s="84">
        <f t="shared" si="3"/>
        <v>0</v>
      </c>
      <c r="H90" s="178"/>
    </row>
    <row r="91" spans="1:8" s="1" customFormat="1" ht="15" hidden="1" customHeight="1" x14ac:dyDescent="0.2">
      <c r="A91" s="101" t="str">
        <f t="shared" si="4"/>
        <v>x</v>
      </c>
      <c r="B91" s="210" t="s">
        <v>98</v>
      </c>
      <c r="C91" s="206"/>
      <c r="D91" s="195">
        <v>0</v>
      </c>
      <c r="E91" s="260">
        <f t="shared" si="5"/>
        <v>0</v>
      </c>
      <c r="F91" s="230">
        <v>0</v>
      </c>
      <c r="G91" s="83">
        <f t="shared" si="3"/>
        <v>0</v>
      </c>
      <c r="H91" s="178"/>
    </row>
    <row r="92" spans="1:8" s="1" customFormat="1" ht="15" hidden="1" customHeight="1" x14ac:dyDescent="0.2">
      <c r="A92" s="101" t="str">
        <f t="shared" si="4"/>
        <v>x</v>
      </c>
      <c r="B92" s="210" t="s">
        <v>61</v>
      </c>
      <c r="C92" s="206"/>
      <c r="D92" s="195">
        <v>0</v>
      </c>
      <c r="E92" s="260">
        <f t="shared" si="5"/>
        <v>0</v>
      </c>
      <c r="F92" s="230">
        <v>0</v>
      </c>
      <c r="G92" s="83">
        <f t="shared" si="3"/>
        <v>0</v>
      </c>
      <c r="H92" s="178"/>
    </row>
    <row r="93" spans="1:8" s="1" customFormat="1" ht="15.75" hidden="1" customHeight="1" x14ac:dyDescent="0.2">
      <c r="A93" s="101" t="str">
        <f t="shared" si="4"/>
        <v>x</v>
      </c>
      <c r="B93" s="210" t="s">
        <v>136</v>
      </c>
      <c r="C93" s="206"/>
      <c r="D93" s="195" t="s">
        <v>136</v>
      </c>
      <c r="E93" s="260">
        <f t="shared" si="5"/>
        <v>0</v>
      </c>
      <c r="F93" s="230" t="s">
        <v>136</v>
      </c>
      <c r="G93" s="84" t="str">
        <f t="shared" si="3"/>
        <v/>
      </c>
      <c r="H93" s="178"/>
    </row>
    <row r="94" spans="1:8" s="1" customFormat="1" ht="15" hidden="1" customHeight="1" x14ac:dyDescent="0.2">
      <c r="A94" s="101" t="str">
        <f t="shared" si="4"/>
        <v>x</v>
      </c>
      <c r="B94" s="210" t="s">
        <v>51</v>
      </c>
      <c r="C94" s="206"/>
      <c r="D94" s="195">
        <v>0</v>
      </c>
      <c r="E94" s="260">
        <f t="shared" si="5"/>
        <v>0</v>
      </c>
      <c r="F94" s="230">
        <v>0</v>
      </c>
      <c r="G94" s="83">
        <f t="shared" si="3"/>
        <v>0</v>
      </c>
      <c r="H94" s="178"/>
    </row>
    <row r="95" spans="1:8" s="1" customFormat="1" ht="15" hidden="1" customHeight="1" x14ac:dyDescent="0.2">
      <c r="A95" s="101" t="str">
        <f t="shared" si="4"/>
        <v>x</v>
      </c>
      <c r="B95" s="210" t="s">
        <v>52</v>
      </c>
      <c r="C95" s="206"/>
      <c r="D95" s="195">
        <v>0</v>
      </c>
      <c r="E95" s="260">
        <f t="shared" si="5"/>
        <v>0</v>
      </c>
      <c r="F95" s="230">
        <v>0</v>
      </c>
      <c r="G95" s="83">
        <f t="shared" si="3"/>
        <v>0</v>
      </c>
      <c r="H95" s="178"/>
    </row>
    <row r="96" spans="1:8" s="1" customFormat="1" ht="15" hidden="1" customHeight="1" x14ac:dyDescent="0.2">
      <c r="A96" s="101" t="str">
        <f t="shared" si="4"/>
        <v>x</v>
      </c>
      <c r="B96" s="210" t="s">
        <v>53</v>
      </c>
      <c r="C96" s="206">
        <v>0.70599999999999996</v>
      </c>
      <c r="D96" s="195">
        <v>0</v>
      </c>
      <c r="E96" s="260">
        <f t="shared" si="5"/>
        <v>0</v>
      </c>
      <c r="F96" s="230">
        <v>0</v>
      </c>
      <c r="G96" s="83">
        <f t="shared" si="3"/>
        <v>0</v>
      </c>
      <c r="H96" s="178"/>
    </row>
    <row r="97" spans="1:8" s="1" customFormat="1" ht="15" hidden="1" customHeight="1" x14ac:dyDescent="0.2">
      <c r="A97" s="101" t="str">
        <f t="shared" si="4"/>
        <v>x</v>
      </c>
      <c r="B97" s="210" t="s">
        <v>82</v>
      </c>
      <c r="C97" s="206">
        <v>0</v>
      </c>
      <c r="D97" s="195">
        <v>0</v>
      </c>
      <c r="E97" s="260">
        <f t="shared" si="5"/>
        <v>0</v>
      </c>
      <c r="F97" s="230">
        <v>0</v>
      </c>
      <c r="G97" s="83">
        <f t="shared" si="3"/>
        <v>0</v>
      </c>
      <c r="H97" s="178"/>
    </row>
    <row r="98" spans="1:8" s="1" customFormat="1" ht="15" hidden="1" customHeight="1" x14ac:dyDescent="0.2">
      <c r="A98" s="101" t="str">
        <f t="shared" si="4"/>
        <v>x</v>
      </c>
      <c r="B98" s="210" t="s">
        <v>136</v>
      </c>
      <c r="C98" s="206"/>
      <c r="D98" s="195" t="s">
        <v>136</v>
      </c>
      <c r="E98" s="260">
        <f t="shared" si="5"/>
        <v>0</v>
      </c>
      <c r="F98" s="230" t="s">
        <v>136</v>
      </c>
      <c r="G98" s="83" t="str">
        <f t="shared" si="3"/>
        <v/>
      </c>
      <c r="H98" s="178"/>
    </row>
    <row r="99" spans="1:8" s="1" customFormat="1" ht="15" hidden="1" customHeight="1" x14ac:dyDescent="0.2">
      <c r="A99" s="101" t="str">
        <f t="shared" si="4"/>
        <v>x</v>
      </c>
      <c r="B99" s="210" t="s">
        <v>55</v>
      </c>
      <c r="C99" s="206">
        <v>0</v>
      </c>
      <c r="D99" s="195">
        <v>0</v>
      </c>
      <c r="E99" s="260">
        <f t="shared" si="5"/>
        <v>0</v>
      </c>
      <c r="F99" s="230">
        <v>0</v>
      </c>
      <c r="G99" s="83">
        <f t="shared" si="3"/>
        <v>0</v>
      </c>
      <c r="H99" s="178"/>
    </row>
    <row r="100" spans="1:8" s="1" customFormat="1" ht="15" hidden="1" customHeight="1" x14ac:dyDescent="0.2">
      <c r="A100" s="101" t="str">
        <f t="shared" si="4"/>
        <v>x</v>
      </c>
      <c r="B100" s="210" t="s">
        <v>56</v>
      </c>
      <c r="C100" s="206">
        <v>0</v>
      </c>
      <c r="D100" s="195">
        <v>0</v>
      </c>
      <c r="E100" s="260">
        <f t="shared" si="5"/>
        <v>0</v>
      </c>
      <c r="F100" s="230">
        <v>0</v>
      </c>
      <c r="G100" s="83">
        <f t="shared" si="3"/>
        <v>0</v>
      </c>
      <c r="H100" s="178"/>
    </row>
    <row r="101" spans="1:8" s="1" customFormat="1" ht="15" hidden="1" customHeight="1" x14ac:dyDescent="0.2">
      <c r="A101" s="101" t="str">
        <f t="shared" si="4"/>
        <v>x</v>
      </c>
      <c r="B101" s="213" t="s">
        <v>99</v>
      </c>
      <c r="C101" s="193">
        <v>0</v>
      </c>
      <c r="D101" s="197">
        <v>0</v>
      </c>
      <c r="E101" s="262">
        <f t="shared" si="5"/>
        <v>0</v>
      </c>
      <c r="F101" s="238">
        <v>0</v>
      </c>
      <c r="G101" s="91">
        <f t="shared" si="3"/>
        <v>0</v>
      </c>
      <c r="H101" s="178"/>
    </row>
  </sheetData>
  <mergeCells count="5">
    <mergeCell ref="B1:G1"/>
    <mergeCell ref="B3:B4"/>
    <mergeCell ref="D3:G3"/>
    <mergeCell ref="B2:G2"/>
    <mergeCell ref="C3:C4"/>
  </mergeCells>
  <printOptions horizontalCentered="1"/>
  <pageMargins left="0" right="0" top="0" bottom="0" header="0" footer="0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  <pageSetUpPr fitToPage="1"/>
  </sheetPr>
  <dimension ref="A1:U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2" sqref="B2:O2"/>
    </sheetView>
  </sheetViews>
  <sheetFormatPr defaultColWidth="9.140625" defaultRowHeight="15" x14ac:dyDescent="0.2"/>
  <cols>
    <col min="1" max="1" width="9.140625" style="7" hidden="1" customWidth="1"/>
    <col min="2" max="2" width="33.7109375" style="7" customWidth="1"/>
    <col min="3" max="3" width="18" style="7" customWidth="1"/>
    <col min="4" max="7" width="10.7109375" style="7" customWidth="1"/>
    <col min="8" max="8" width="23.85546875" style="7" customWidth="1"/>
    <col min="9" max="9" width="13.140625" style="7" customWidth="1"/>
    <col min="10" max="10" width="10.7109375" style="8" customWidth="1"/>
    <col min="11" max="11" width="10.7109375" style="7" customWidth="1"/>
    <col min="12" max="12" width="11.5703125" style="7" customWidth="1"/>
    <col min="13" max="15" width="10.7109375" style="7" customWidth="1"/>
    <col min="16" max="16" width="29.140625" style="7" customWidth="1"/>
    <col min="17" max="17" width="19.140625" style="7" hidden="1" customWidth="1"/>
    <col min="18" max="18" width="26" style="7" customWidth="1"/>
    <col min="19" max="16384" width="9.140625" style="7"/>
  </cols>
  <sheetData>
    <row r="1" spans="1:21" ht="16.5" customHeight="1" x14ac:dyDescent="0.2">
      <c r="B1" s="381" t="s">
        <v>77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4" t="s">
        <v>159</v>
      </c>
      <c r="Q1" s="114"/>
      <c r="R1" s="177">
        <v>44092</v>
      </c>
      <c r="S1" s="114"/>
      <c r="T1" s="114"/>
      <c r="U1" s="114"/>
    </row>
    <row r="2" spans="1:21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50" t="s">
        <v>120</v>
      </c>
      <c r="Q2" s="114"/>
      <c r="R2" s="114"/>
      <c r="S2" s="114"/>
      <c r="T2" s="114"/>
      <c r="U2" s="114"/>
    </row>
    <row r="3" spans="1:21" s="8" customFormat="1" ht="33.75" customHeight="1" x14ac:dyDescent="0.2">
      <c r="B3" s="384" t="s">
        <v>0</v>
      </c>
      <c r="C3" s="365" t="s">
        <v>164</v>
      </c>
      <c r="D3" s="373" t="s">
        <v>144</v>
      </c>
      <c r="E3" s="386"/>
      <c r="F3" s="375"/>
      <c r="G3" s="375"/>
      <c r="H3" s="370" t="s">
        <v>145</v>
      </c>
      <c r="I3" s="377"/>
      <c r="J3" s="377"/>
      <c r="K3" s="377"/>
      <c r="L3" s="378"/>
      <c r="M3" s="370" t="s">
        <v>146</v>
      </c>
      <c r="N3" s="377"/>
      <c r="O3" s="378"/>
      <c r="P3" s="150" t="s">
        <v>130</v>
      </c>
      <c r="Q3" s="114"/>
      <c r="R3" s="118"/>
      <c r="S3" s="118"/>
      <c r="T3" s="118"/>
      <c r="U3" s="118"/>
    </row>
    <row r="4" spans="1:21" s="8" customFormat="1" ht="46.5" customHeight="1" x14ac:dyDescent="0.2">
      <c r="B4" s="385"/>
      <c r="C4" s="366"/>
      <c r="D4" s="221" t="s">
        <v>166</v>
      </c>
      <c r="E4" s="285" t="s">
        <v>165</v>
      </c>
      <c r="F4" s="222" t="s">
        <v>163</v>
      </c>
      <c r="G4" s="222" t="s">
        <v>167</v>
      </c>
      <c r="H4" s="344" t="s">
        <v>168</v>
      </c>
      <c r="I4" s="345" t="s">
        <v>166</v>
      </c>
      <c r="J4" s="352" t="s">
        <v>169</v>
      </c>
      <c r="K4" s="346" t="s">
        <v>163</v>
      </c>
      <c r="L4" s="346" t="s">
        <v>167</v>
      </c>
      <c r="M4" s="222" t="s">
        <v>166</v>
      </c>
      <c r="N4" s="222" t="s">
        <v>163</v>
      </c>
      <c r="O4" s="222" t="s">
        <v>167</v>
      </c>
      <c r="P4" s="118"/>
      <c r="Q4" s="118"/>
      <c r="R4" s="118"/>
      <c r="S4" s="118"/>
      <c r="T4" s="118"/>
      <c r="U4" s="118"/>
    </row>
    <row r="5" spans="1:21" s="54" customFormat="1" ht="15.75" x14ac:dyDescent="0.25">
      <c r="A5" s="101">
        <f>IF(OR(D5="",D5=0),"x",D5)</f>
        <v>7711.5990000000011</v>
      </c>
      <c r="B5" s="271" t="s">
        <v>1</v>
      </c>
      <c r="C5" s="272">
        <v>10032.8468018</v>
      </c>
      <c r="D5" s="273">
        <f>D6+D25+D36+D45+D53+D68+D75+D89</f>
        <v>7711.5990000000011</v>
      </c>
      <c r="E5" s="274">
        <f>IFERROR(D5/C5*100,0)</f>
        <v>76.863517926103071</v>
      </c>
      <c r="F5" s="275">
        <f>F6+F25+F36+F45+F53+F68+F75+F89</f>
        <v>9579.6579999999994</v>
      </c>
      <c r="G5" s="276">
        <f t="shared" ref="G5:G24" si="0">IFERROR(D5-F5,"")</f>
        <v>-1868.0589999999984</v>
      </c>
      <c r="H5" s="299">
        <v>14011.67272</v>
      </c>
      <c r="I5" s="273">
        <f>I6+I25+I36+I45+I53+I68+I75+I89</f>
        <v>14107.923000000001</v>
      </c>
      <c r="J5" s="349">
        <f t="shared" ref="J5:J36" si="1">IFERROR(I5/H5*100,"")</f>
        <v>100.68692926193326</v>
      </c>
      <c r="K5" s="277">
        <f>K6+K25+K36+K45+K53+K68+K75+K89</f>
        <v>15663.323</v>
      </c>
      <c r="L5" s="278">
        <f t="shared" ref="L5:L24" si="2">IFERROR(I5-K5,"")</f>
        <v>-1555.3999999999996</v>
      </c>
      <c r="M5" s="279">
        <f t="shared" ref="M5:M24" si="3">IFERROR(IF(D5&gt;0,I5/D5*10,""),"")</f>
        <v>18.294419873232513</v>
      </c>
      <c r="N5" s="280">
        <f t="shared" ref="N5:N24" si="4">IFERROR(IF(F5&gt;0,K5/F5*10,""),"")</f>
        <v>16.350607714805687</v>
      </c>
      <c r="O5" s="281">
        <f>IFERROR(M5-N5,"")</f>
        <v>1.9438121584268266</v>
      </c>
      <c r="Q5" s="54" t="s">
        <v>160</v>
      </c>
    </row>
    <row r="6" spans="1:21" s="13" customFormat="1" ht="15.75" x14ac:dyDescent="0.25">
      <c r="A6" s="101">
        <f t="shared" ref="A6:A69" si="5">IF(OR(D6="",D6=0),"x",D6)</f>
        <v>1375.2069999999999</v>
      </c>
      <c r="B6" s="203" t="s">
        <v>2</v>
      </c>
      <c r="C6" s="204">
        <v>1600.6008328</v>
      </c>
      <c r="D6" s="130">
        <f>SUM(D7:D24)</f>
        <v>1375.2069999999999</v>
      </c>
      <c r="E6" s="78">
        <f t="shared" ref="E6:E69" si="6">IFERROR(D6/C6*100,0)</f>
        <v>85.918173464541496</v>
      </c>
      <c r="F6" s="130">
        <f>SUM(F7:F24)</f>
        <v>1767.454</v>
      </c>
      <c r="G6" s="23">
        <f t="shared" si="0"/>
        <v>-392.24700000000007</v>
      </c>
      <c r="H6" s="300">
        <v>3481.95</v>
      </c>
      <c r="I6" s="130">
        <f>SUM(I7:I24)</f>
        <v>3597.0999999999995</v>
      </c>
      <c r="J6" s="339">
        <f t="shared" si="1"/>
        <v>103.30705495483852</v>
      </c>
      <c r="K6" s="241">
        <f>SUM(K7:K24)</f>
        <v>4176.0149999999994</v>
      </c>
      <c r="L6" s="242">
        <f t="shared" si="2"/>
        <v>-578.91499999999996</v>
      </c>
      <c r="M6" s="24">
        <f t="shared" si="3"/>
        <v>26.156789486964506</v>
      </c>
      <c r="N6" s="21">
        <f t="shared" si="4"/>
        <v>23.627291007290712</v>
      </c>
      <c r="O6" s="23">
        <f>IFERROR(M6-N6,"")</f>
        <v>2.5294984796737943</v>
      </c>
      <c r="Q6" s="54" t="s">
        <v>160</v>
      </c>
    </row>
    <row r="7" spans="1:21" s="1" customFormat="1" ht="15.75" x14ac:dyDescent="0.2">
      <c r="A7" s="101">
        <f t="shared" si="5"/>
        <v>144.54400000000001</v>
      </c>
      <c r="B7" s="205" t="s">
        <v>3</v>
      </c>
      <c r="C7" s="206">
        <v>159.36136930000001</v>
      </c>
      <c r="D7" s="131">
        <v>144.54400000000001</v>
      </c>
      <c r="E7" s="240">
        <f t="shared" si="6"/>
        <v>90.702031888226259</v>
      </c>
      <c r="F7" s="131">
        <v>183.3</v>
      </c>
      <c r="G7" s="99">
        <f t="shared" si="0"/>
        <v>-38.756</v>
      </c>
      <c r="H7" s="301">
        <v>423.15</v>
      </c>
      <c r="I7" s="131">
        <v>435.09699999999998</v>
      </c>
      <c r="J7" s="291">
        <f t="shared" si="1"/>
        <v>102.82334869431644</v>
      </c>
      <c r="K7" s="240">
        <v>475.5</v>
      </c>
      <c r="L7" s="243">
        <f t="shared" si="2"/>
        <v>-40.40300000000002</v>
      </c>
      <c r="M7" s="131">
        <f t="shared" si="3"/>
        <v>30.101353221164487</v>
      </c>
      <c r="N7" s="74">
        <f t="shared" si="4"/>
        <v>25.941080196399344</v>
      </c>
      <c r="O7" s="99">
        <f>IFERROR(M7-N7,"")</f>
        <v>4.1602730247651429</v>
      </c>
      <c r="Q7" s="54" t="s">
        <v>160</v>
      </c>
    </row>
    <row r="8" spans="1:21" s="1" customFormat="1" ht="15.75" x14ac:dyDescent="0.2">
      <c r="A8" s="101">
        <f t="shared" si="5"/>
        <v>12.2</v>
      </c>
      <c r="B8" s="205" t="s">
        <v>4</v>
      </c>
      <c r="C8" s="206">
        <v>17.366</v>
      </c>
      <c r="D8" s="131">
        <v>12.2</v>
      </c>
      <c r="E8" s="240">
        <f t="shared" si="6"/>
        <v>70.252216975699639</v>
      </c>
      <c r="F8" s="131">
        <v>14.96</v>
      </c>
      <c r="G8" s="99">
        <f t="shared" si="0"/>
        <v>-2.7600000000000016</v>
      </c>
      <c r="H8" s="301">
        <v>43.5</v>
      </c>
      <c r="I8" s="131">
        <v>28.68</v>
      </c>
      <c r="J8" s="291">
        <f t="shared" si="1"/>
        <v>65.931034482758619</v>
      </c>
      <c r="K8" s="240">
        <v>40.203000000000003</v>
      </c>
      <c r="L8" s="243">
        <f t="shared" si="2"/>
        <v>-11.523000000000003</v>
      </c>
      <c r="M8" s="131">
        <f t="shared" si="3"/>
        <v>23.508196721311478</v>
      </c>
      <c r="N8" s="74">
        <f t="shared" si="4"/>
        <v>26.873663101604279</v>
      </c>
      <c r="O8" s="99">
        <f t="shared" ref="O8:O71" si="7">IFERROR(M8-N8,"")</f>
        <v>-3.3654663802928013</v>
      </c>
      <c r="Q8" s="54" t="s">
        <v>160</v>
      </c>
    </row>
    <row r="9" spans="1:21" s="1" customFormat="1" ht="15" customHeight="1" x14ac:dyDescent="0.2">
      <c r="A9" s="101">
        <f t="shared" si="5"/>
        <v>0.22600000000000001</v>
      </c>
      <c r="B9" s="205" t="s">
        <v>5</v>
      </c>
      <c r="C9" s="206">
        <v>0.94499999999999995</v>
      </c>
      <c r="D9" s="131">
        <v>0.22600000000000001</v>
      </c>
      <c r="E9" s="240">
        <f t="shared" si="6"/>
        <v>23.915343915343918</v>
      </c>
      <c r="F9" s="131">
        <v>0</v>
      </c>
      <c r="G9" s="99">
        <f t="shared" si="0"/>
        <v>0.22600000000000001</v>
      </c>
      <c r="H9" s="301"/>
      <c r="I9" s="131">
        <v>4.2000000000000003E-2</v>
      </c>
      <c r="J9" s="291" t="str">
        <f t="shared" si="1"/>
        <v/>
      </c>
      <c r="K9" s="240">
        <v>0</v>
      </c>
      <c r="L9" s="243">
        <f t="shared" si="2"/>
        <v>4.2000000000000003E-2</v>
      </c>
      <c r="M9" s="131">
        <f t="shared" si="3"/>
        <v>1.8584070796460179</v>
      </c>
      <c r="N9" s="74" t="str">
        <f t="shared" si="4"/>
        <v/>
      </c>
      <c r="O9" s="99" t="str">
        <f t="shared" si="7"/>
        <v/>
      </c>
      <c r="Q9" s="54" t="s">
        <v>160</v>
      </c>
    </row>
    <row r="10" spans="1:21" s="1" customFormat="1" ht="15.75" x14ac:dyDescent="0.2">
      <c r="A10" s="101">
        <f t="shared" si="5"/>
        <v>427</v>
      </c>
      <c r="B10" s="205" t="s">
        <v>6</v>
      </c>
      <c r="C10" s="206">
        <v>454.85638999999998</v>
      </c>
      <c r="D10" s="131">
        <v>427</v>
      </c>
      <c r="E10" s="240">
        <f t="shared" si="6"/>
        <v>93.875783519277377</v>
      </c>
      <c r="F10" s="131">
        <v>553.6</v>
      </c>
      <c r="G10" s="99">
        <f t="shared" si="0"/>
        <v>-126.60000000000002</v>
      </c>
      <c r="H10" s="301">
        <v>1063.2</v>
      </c>
      <c r="I10" s="131">
        <v>1144.7</v>
      </c>
      <c r="J10" s="291">
        <f t="shared" si="1"/>
        <v>107.6655379984951</v>
      </c>
      <c r="K10" s="240">
        <v>1213.2</v>
      </c>
      <c r="L10" s="243">
        <f t="shared" si="2"/>
        <v>-68.5</v>
      </c>
      <c r="M10" s="131">
        <f t="shared" si="3"/>
        <v>26.807962529274008</v>
      </c>
      <c r="N10" s="74">
        <f t="shared" si="4"/>
        <v>21.914739884393061</v>
      </c>
      <c r="O10" s="99">
        <f t="shared" si="7"/>
        <v>4.8932226448809466</v>
      </c>
      <c r="Q10" s="54" t="s">
        <v>160</v>
      </c>
    </row>
    <row r="11" spans="1:21" s="1" customFormat="1" ht="15" hidden="1" customHeight="1" x14ac:dyDescent="0.2">
      <c r="A11" s="101" t="str">
        <f t="shared" si="5"/>
        <v>x</v>
      </c>
      <c r="B11" s="205" t="s">
        <v>7</v>
      </c>
      <c r="C11" s="206"/>
      <c r="D11" s="131">
        <v>0</v>
      </c>
      <c r="E11" s="240">
        <f t="shared" si="6"/>
        <v>0</v>
      </c>
      <c r="F11" s="131">
        <v>0</v>
      </c>
      <c r="G11" s="99">
        <f t="shared" si="0"/>
        <v>0</v>
      </c>
      <c r="H11" s="301"/>
      <c r="I11" s="131">
        <v>0</v>
      </c>
      <c r="J11" s="291" t="str">
        <f t="shared" si="1"/>
        <v/>
      </c>
      <c r="K11" s="240">
        <v>0</v>
      </c>
      <c r="L11" s="243">
        <f t="shared" si="2"/>
        <v>0</v>
      </c>
      <c r="M11" s="131" t="str">
        <f t="shared" si="3"/>
        <v/>
      </c>
      <c r="N11" s="74" t="str">
        <f t="shared" si="4"/>
        <v/>
      </c>
      <c r="O11" s="99" t="str">
        <f t="shared" si="7"/>
        <v/>
      </c>
      <c r="Q11" s="54" t="s">
        <v>160</v>
      </c>
    </row>
    <row r="12" spans="1:21" s="1" customFormat="1" ht="15" hidden="1" customHeight="1" x14ac:dyDescent="0.2">
      <c r="A12" s="101" t="str">
        <f t="shared" si="5"/>
        <v>x</v>
      </c>
      <c r="B12" s="205" t="s">
        <v>8</v>
      </c>
      <c r="C12" s="206">
        <v>1.1819999999999999</v>
      </c>
      <c r="D12" s="131">
        <v>0</v>
      </c>
      <c r="E12" s="240">
        <f t="shared" si="6"/>
        <v>0</v>
      </c>
      <c r="F12" s="131">
        <v>0.60799999999999998</v>
      </c>
      <c r="G12" s="99">
        <f t="shared" si="0"/>
        <v>-0.60799999999999998</v>
      </c>
      <c r="H12" s="301"/>
      <c r="I12" s="131">
        <v>0</v>
      </c>
      <c r="J12" s="291" t="str">
        <f t="shared" si="1"/>
        <v/>
      </c>
      <c r="K12" s="240">
        <v>0.58699999999999997</v>
      </c>
      <c r="L12" s="243">
        <f t="shared" si="2"/>
        <v>-0.58699999999999997</v>
      </c>
      <c r="M12" s="131" t="str">
        <f t="shared" si="3"/>
        <v/>
      </c>
      <c r="N12" s="74">
        <f t="shared" si="4"/>
        <v>9.6546052631578956</v>
      </c>
      <c r="O12" s="99" t="str">
        <f t="shared" si="7"/>
        <v/>
      </c>
      <c r="Q12" s="54" t="s">
        <v>160</v>
      </c>
    </row>
    <row r="13" spans="1:21" s="1" customFormat="1" ht="15" hidden="1" customHeight="1" x14ac:dyDescent="0.2">
      <c r="A13" s="101" t="str">
        <f t="shared" si="5"/>
        <v>x</v>
      </c>
      <c r="B13" s="205" t="s">
        <v>9</v>
      </c>
      <c r="C13" s="206"/>
      <c r="D13" s="131">
        <v>0</v>
      </c>
      <c r="E13" s="240">
        <f t="shared" si="6"/>
        <v>0</v>
      </c>
      <c r="F13" s="131">
        <v>0</v>
      </c>
      <c r="G13" s="99">
        <f t="shared" si="0"/>
        <v>0</v>
      </c>
      <c r="H13" s="301"/>
      <c r="I13" s="131">
        <v>0</v>
      </c>
      <c r="J13" s="291" t="str">
        <f t="shared" si="1"/>
        <v/>
      </c>
      <c r="K13" s="240">
        <v>0</v>
      </c>
      <c r="L13" s="243">
        <f t="shared" si="2"/>
        <v>0</v>
      </c>
      <c r="M13" s="131" t="str">
        <f t="shared" si="3"/>
        <v/>
      </c>
      <c r="N13" s="74" t="str">
        <f t="shared" si="4"/>
        <v/>
      </c>
      <c r="O13" s="99" t="str">
        <f t="shared" si="7"/>
        <v/>
      </c>
      <c r="Q13" s="54" t="s">
        <v>160</v>
      </c>
    </row>
    <row r="14" spans="1:21" s="1" customFormat="1" ht="15.75" x14ac:dyDescent="0.2">
      <c r="A14" s="101">
        <f t="shared" si="5"/>
        <v>134.32</v>
      </c>
      <c r="B14" s="205" t="s">
        <v>10</v>
      </c>
      <c r="C14" s="206">
        <v>146.2159</v>
      </c>
      <c r="D14" s="131">
        <v>134.32</v>
      </c>
      <c r="E14" s="240">
        <f t="shared" si="6"/>
        <v>91.864154308799513</v>
      </c>
      <c r="F14" s="131">
        <v>148.73599999999999</v>
      </c>
      <c r="G14" s="99">
        <f t="shared" si="0"/>
        <v>-14.415999999999997</v>
      </c>
      <c r="H14" s="301">
        <v>380</v>
      </c>
      <c r="I14" s="131">
        <v>347.15</v>
      </c>
      <c r="J14" s="291">
        <f t="shared" si="1"/>
        <v>91.355263157894726</v>
      </c>
      <c r="K14" s="240">
        <v>371.9</v>
      </c>
      <c r="L14" s="243">
        <f t="shared" si="2"/>
        <v>-24.75</v>
      </c>
      <c r="M14" s="131">
        <f t="shared" si="3"/>
        <v>25.844997022036928</v>
      </c>
      <c r="N14" s="74">
        <f t="shared" si="4"/>
        <v>25.004033993115318</v>
      </c>
      <c r="O14" s="99">
        <f t="shared" si="7"/>
        <v>0.84096302892161034</v>
      </c>
      <c r="Q14" s="54" t="s">
        <v>160</v>
      </c>
    </row>
    <row r="15" spans="1:21" s="1" customFormat="1" ht="15.75" x14ac:dyDescent="0.2">
      <c r="A15" s="101">
        <f t="shared" si="5"/>
        <v>170.1</v>
      </c>
      <c r="B15" s="205" t="s">
        <v>11</v>
      </c>
      <c r="C15" s="206">
        <v>197.27469149999999</v>
      </c>
      <c r="D15" s="131">
        <v>170.1</v>
      </c>
      <c r="E15" s="240">
        <f t="shared" si="6"/>
        <v>86.224947917356147</v>
      </c>
      <c r="F15" s="131">
        <v>217</v>
      </c>
      <c r="G15" s="99">
        <f t="shared" si="0"/>
        <v>-46.900000000000006</v>
      </c>
      <c r="H15" s="301">
        <v>393</v>
      </c>
      <c r="I15" s="131">
        <v>430.6</v>
      </c>
      <c r="J15" s="291">
        <f t="shared" si="1"/>
        <v>109.56743002544529</v>
      </c>
      <c r="K15" s="240">
        <v>497.5</v>
      </c>
      <c r="L15" s="243">
        <f t="shared" si="2"/>
        <v>-66.899999999999977</v>
      </c>
      <c r="M15" s="131">
        <f t="shared" si="3"/>
        <v>25.314520870076429</v>
      </c>
      <c r="N15" s="74">
        <f t="shared" si="4"/>
        <v>22.926267281105993</v>
      </c>
      <c r="O15" s="99">
        <f t="shared" si="7"/>
        <v>2.3882535889704357</v>
      </c>
      <c r="Q15" s="54" t="s">
        <v>160</v>
      </c>
    </row>
    <row r="16" spans="1:21" s="1" customFormat="1" ht="15" customHeight="1" x14ac:dyDescent="0.2">
      <c r="A16" s="101">
        <f t="shared" si="5"/>
        <v>1.079</v>
      </c>
      <c r="B16" s="205" t="s">
        <v>58</v>
      </c>
      <c r="C16" s="206">
        <v>4.8091819999999998</v>
      </c>
      <c r="D16" s="131">
        <v>1.079</v>
      </c>
      <c r="E16" s="240">
        <f t="shared" si="6"/>
        <v>22.436247993941588</v>
      </c>
      <c r="F16" s="131">
        <v>0</v>
      </c>
      <c r="G16" s="99">
        <f t="shared" si="0"/>
        <v>1.079</v>
      </c>
      <c r="H16" s="301">
        <v>3.5</v>
      </c>
      <c r="I16" s="131">
        <v>2.2229999999999999</v>
      </c>
      <c r="J16" s="291">
        <f t="shared" si="1"/>
        <v>63.514285714285712</v>
      </c>
      <c r="K16" s="240">
        <v>0</v>
      </c>
      <c r="L16" s="243">
        <f t="shared" si="2"/>
        <v>2.2229999999999999</v>
      </c>
      <c r="M16" s="131">
        <f t="shared" si="3"/>
        <v>20.602409638554214</v>
      </c>
      <c r="N16" s="74" t="str">
        <f t="shared" si="4"/>
        <v/>
      </c>
      <c r="O16" s="99" t="str">
        <f t="shared" si="7"/>
        <v/>
      </c>
      <c r="Q16" s="54" t="s">
        <v>160</v>
      </c>
    </row>
    <row r="17" spans="1:17" s="1" customFormat="1" ht="15.75" x14ac:dyDescent="0.2">
      <c r="A17" s="101">
        <f t="shared" si="5"/>
        <v>85.98</v>
      </c>
      <c r="B17" s="205" t="s">
        <v>12</v>
      </c>
      <c r="C17" s="206">
        <v>94.39067</v>
      </c>
      <c r="D17" s="131">
        <v>85.98</v>
      </c>
      <c r="E17" s="240">
        <f t="shared" si="6"/>
        <v>91.089511283265608</v>
      </c>
      <c r="F17" s="131">
        <v>86.334000000000003</v>
      </c>
      <c r="G17" s="99">
        <f t="shared" si="0"/>
        <v>-0.3539999999999992</v>
      </c>
      <c r="H17" s="301">
        <v>225</v>
      </c>
      <c r="I17" s="131">
        <v>210</v>
      </c>
      <c r="J17" s="291">
        <f t="shared" si="1"/>
        <v>93.333333333333329</v>
      </c>
      <c r="K17" s="240">
        <v>232.8</v>
      </c>
      <c r="L17" s="243">
        <f t="shared" si="2"/>
        <v>-22.800000000000011</v>
      </c>
      <c r="M17" s="131">
        <f t="shared" si="3"/>
        <v>24.424284717376135</v>
      </c>
      <c r="N17" s="74">
        <f t="shared" si="4"/>
        <v>26.965042740982696</v>
      </c>
      <c r="O17" s="99">
        <f t="shared" si="7"/>
        <v>-2.5407580236065606</v>
      </c>
      <c r="Q17" s="54" t="s">
        <v>160</v>
      </c>
    </row>
    <row r="18" spans="1:17" s="1" customFormat="1" ht="15.75" x14ac:dyDescent="0.2">
      <c r="A18" s="101">
        <f t="shared" si="5"/>
        <v>42.48</v>
      </c>
      <c r="B18" s="205" t="s">
        <v>13</v>
      </c>
      <c r="C18" s="206">
        <v>73.391000000000005</v>
      </c>
      <c r="D18" s="131">
        <v>42.48</v>
      </c>
      <c r="E18" s="240">
        <f t="shared" si="6"/>
        <v>57.881756618658954</v>
      </c>
      <c r="F18" s="131">
        <v>77.239999999999995</v>
      </c>
      <c r="G18" s="99">
        <f t="shared" si="0"/>
        <v>-34.76</v>
      </c>
      <c r="H18" s="301">
        <v>190.6</v>
      </c>
      <c r="I18" s="131">
        <v>109.754</v>
      </c>
      <c r="J18" s="291">
        <f t="shared" si="1"/>
        <v>57.583420776495288</v>
      </c>
      <c r="K18" s="240">
        <v>200.2</v>
      </c>
      <c r="L18" s="243">
        <f t="shared" si="2"/>
        <v>-90.445999999999984</v>
      </c>
      <c r="M18" s="131">
        <f t="shared" si="3"/>
        <v>25.836629001883242</v>
      </c>
      <c r="N18" s="74">
        <f t="shared" si="4"/>
        <v>25.919212843086484</v>
      </c>
      <c r="O18" s="99">
        <f t="shared" si="7"/>
        <v>-8.2583841203241803E-2</v>
      </c>
      <c r="Q18" s="54" t="s">
        <v>160</v>
      </c>
    </row>
    <row r="19" spans="1:17" s="1" customFormat="1" ht="15" hidden="1" customHeight="1" x14ac:dyDescent="0.2">
      <c r="A19" s="101" t="str">
        <f t="shared" si="5"/>
        <v>x</v>
      </c>
      <c r="B19" s="205" t="s">
        <v>14</v>
      </c>
      <c r="C19" s="206">
        <v>0.439</v>
      </c>
      <c r="D19" s="131">
        <v>0</v>
      </c>
      <c r="E19" s="240">
        <f t="shared" si="6"/>
        <v>0</v>
      </c>
      <c r="F19" s="131">
        <v>0</v>
      </c>
      <c r="G19" s="99">
        <f t="shared" si="0"/>
        <v>0</v>
      </c>
      <c r="H19" s="301"/>
      <c r="I19" s="131">
        <v>0</v>
      </c>
      <c r="J19" s="291" t="str">
        <f t="shared" si="1"/>
        <v/>
      </c>
      <c r="K19" s="240">
        <v>0</v>
      </c>
      <c r="L19" s="243">
        <f t="shared" si="2"/>
        <v>0</v>
      </c>
      <c r="M19" s="131" t="str">
        <f t="shared" si="3"/>
        <v/>
      </c>
      <c r="N19" s="74" t="str">
        <f t="shared" si="4"/>
        <v/>
      </c>
      <c r="O19" s="99" t="str">
        <f t="shared" si="7"/>
        <v/>
      </c>
      <c r="Q19" s="54" t="s">
        <v>160</v>
      </c>
    </row>
    <row r="20" spans="1:17" s="1" customFormat="1" ht="15.75" x14ac:dyDescent="0.2">
      <c r="A20" s="101">
        <f t="shared" si="5"/>
        <v>327.27800000000002</v>
      </c>
      <c r="B20" s="205" t="s">
        <v>15</v>
      </c>
      <c r="C20" s="206">
        <v>402.48779999999999</v>
      </c>
      <c r="D20" s="131">
        <v>327.27800000000002</v>
      </c>
      <c r="E20" s="240">
        <f t="shared" si="6"/>
        <v>81.31376901361979</v>
      </c>
      <c r="F20" s="131">
        <v>450.976</v>
      </c>
      <c r="G20" s="99">
        <f t="shared" si="0"/>
        <v>-123.69799999999998</v>
      </c>
      <c r="H20" s="301">
        <v>680</v>
      </c>
      <c r="I20" s="131">
        <v>813.85400000000004</v>
      </c>
      <c r="J20" s="291">
        <f t="shared" si="1"/>
        <v>119.68441176470589</v>
      </c>
      <c r="K20" s="240">
        <v>1050.425</v>
      </c>
      <c r="L20" s="243">
        <f t="shared" si="2"/>
        <v>-236.57099999999991</v>
      </c>
      <c r="M20" s="131">
        <f t="shared" si="3"/>
        <v>24.867360470303534</v>
      </c>
      <c r="N20" s="74">
        <f t="shared" si="4"/>
        <v>23.292259455048601</v>
      </c>
      <c r="O20" s="99">
        <f t="shared" si="7"/>
        <v>1.5751010152549334</v>
      </c>
      <c r="Q20" s="54" t="s">
        <v>160</v>
      </c>
    </row>
    <row r="21" spans="1:17" s="1" customFormat="1" ht="15" hidden="1" customHeight="1" x14ac:dyDescent="0.2">
      <c r="A21" s="101" t="str">
        <f t="shared" si="5"/>
        <v>x</v>
      </c>
      <c r="B21" s="205" t="s">
        <v>16</v>
      </c>
      <c r="C21" s="206"/>
      <c r="D21" s="131">
        <v>0</v>
      </c>
      <c r="E21" s="240">
        <f t="shared" si="6"/>
        <v>0</v>
      </c>
      <c r="F21" s="131">
        <v>0</v>
      </c>
      <c r="G21" s="99">
        <f t="shared" si="0"/>
        <v>0</v>
      </c>
      <c r="H21" s="301"/>
      <c r="I21" s="131">
        <v>0</v>
      </c>
      <c r="J21" s="291" t="str">
        <f t="shared" si="1"/>
        <v/>
      </c>
      <c r="K21" s="240">
        <v>0</v>
      </c>
      <c r="L21" s="243">
        <f t="shared" si="2"/>
        <v>0</v>
      </c>
      <c r="M21" s="131" t="str">
        <f t="shared" si="3"/>
        <v/>
      </c>
      <c r="N21" s="74" t="str">
        <f t="shared" si="4"/>
        <v/>
      </c>
      <c r="O21" s="99" t="str">
        <f t="shared" si="7"/>
        <v/>
      </c>
      <c r="Q21" s="54" t="s">
        <v>160</v>
      </c>
    </row>
    <row r="22" spans="1:17" s="1" customFormat="1" ht="15.75" x14ac:dyDescent="0.2">
      <c r="A22" s="101">
        <f t="shared" si="5"/>
        <v>30</v>
      </c>
      <c r="B22" s="205" t="s">
        <v>17</v>
      </c>
      <c r="C22" s="206">
        <v>47.856830000000002</v>
      </c>
      <c r="D22" s="131">
        <v>30</v>
      </c>
      <c r="E22" s="240">
        <f t="shared" si="6"/>
        <v>62.686976968595701</v>
      </c>
      <c r="F22" s="131">
        <v>34.700000000000003</v>
      </c>
      <c r="G22" s="99">
        <f t="shared" si="0"/>
        <v>-4.7000000000000028</v>
      </c>
      <c r="H22" s="301">
        <v>80</v>
      </c>
      <c r="I22" s="131">
        <v>75</v>
      </c>
      <c r="J22" s="291">
        <f t="shared" si="1"/>
        <v>93.75</v>
      </c>
      <c r="K22" s="240">
        <v>93.7</v>
      </c>
      <c r="L22" s="243">
        <f t="shared" si="2"/>
        <v>-18.700000000000003</v>
      </c>
      <c r="M22" s="131">
        <f t="shared" si="3"/>
        <v>25</v>
      </c>
      <c r="N22" s="74">
        <f t="shared" si="4"/>
        <v>27.002881844380404</v>
      </c>
      <c r="O22" s="99">
        <f t="shared" si="7"/>
        <v>-2.0028818443804042</v>
      </c>
      <c r="Q22" s="54" t="s">
        <v>160</v>
      </c>
    </row>
    <row r="23" spans="1:17" s="1" customFormat="1" ht="15" hidden="1" customHeight="1" x14ac:dyDescent="0.2">
      <c r="A23" s="101" t="str">
        <f t="shared" si="5"/>
        <v>x</v>
      </c>
      <c r="B23" s="205" t="s">
        <v>18</v>
      </c>
      <c r="C23" s="206">
        <v>2.5000000000000001E-2</v>
      </c>
      <c r="D23" s="131">
        <v>0</v>
      </c>
      <c r="E23" s="240">
        <f t="shared" si="6"/>
        <v>0</v>
      </c>
      <c r="F23" s="131">
        <v>0</v>
      </c>
      <c r="G23" s="99">
        <f t="shared" si="0"/>
        <v>0</v>
      </c>
      <c r="H23" s="301"/>
      <c r="I23" s="131">
        <v>0</v>
      </c>
      <c r="J23" s="291" t="str">
        <f t="shared" si="1"/>
        <v/>
      </c>
      <c r="K23" s="240">
        <v>0</v>
      </c>
      <c r="L23" s="243">
        <f t="shared" si="2"/>
        <v>0</v>
      </c>
      <c r="M23" s="131" t="str">
        <f t="shared" si="3"/>
        <v/>
      </c>
      <c r="N23" s="74" t="str">
        <f t="shared" si="4"/>
        <v/>
      </c>
      <c r="O23" s="99" t="str">
        <f t="shared" si="7"/>
        <v/>
      </c>
      <c r="Q23" s="54" t="s">
        <v>160</v>
      </c>
    </row>
    <row r="24" spans="1:17" s="1" customFormat="1" ht="15" hidden="1" customHeight="1" x14ac:dyDescent="0.2">
      <c r="A24" s="101" t="str">
        <f t="shared" si="5"/>
        <v>x</v>
      </c>
      <c r="B24" s="205" t="s">
        <v>136</v>
      </c>
      <c r="C24" s="206"/>
      <c r="D24" s="131" t="s">
        <v>136</v>
      </c>
      <c r="E24" s="240">
        <f t="shared" si="6"/>
        <v>0</v>
      </c>
      <c r="F24" s="131" t="s">
        <v>136</v>
      </c>
      <c r="G24" s="99" t="str">
        <f t="shared" si="0"/>
        <v/>
      </c>
      <c r="H24" s="301"/>
      <c r="I24" s="131" t="s">
        <v>136</v>
      </c>
      <c r="J24" s="291" t="str">
        <f t="shared" si="1"/>
        <v/>
      </c>
      <c r="K24" s="240" t="s">
        <v>136</v>
      </c>
      <c r="L24" s="243" t="str">
        <f t="shared" si="2"/>
        <v/>
      </c>
      <c r="M24" s="131" t="str">
        <f t="shared" si="3"/>
        <v/>
      </c>
      <c r="N24" s="74" t="str">
        <f t="shared" si="4"/>
        <v/>
      </c>
      <c r="O24" s="99" t="str">
        <f t="shared" si="7"/>
        <v/>
      </c>
      <c r="Q24" s="54" t="s">
        <v>160</v>
      </c>
    </row>
    <row r="25" spans="1:17" s="13" customFormat="1" ht="15.75" customHeight="1" x14ac:dyDescent="0.25">
      <c r="A25" s="101">
        <f t="shared" si="5"/>
        <v>1.5</v>
      </c>
      <c r="B25" s="203" t="s">
        <v>19</v>
      </c>
      <c r="C25" s="204">
        <v>1.5</v>
      </c>
      <c r="D25" s="130">
        <f>SUM(D26:D35)</f>
        <v>1.5</v>
      </c>
      <c r="E25" s="78">
        <f t="shared" si="6"/>
        <v>100</v>
      </c>
      <c r="F25" s="130">
        <f>SUM(F26:F35)</f>
        <v>0.7</v>
      </c>
      <c r="G25" s="25">
        <f>D25-F25</f>
        <v>0.8</v>
      </c>
      <c r="H25" s="302">
        <v>0</v>
      </c>
      <c r="I25" s="130">
        <f>SUM(I26:I35)</f>
        <v>1.98</v>
      </c>
      <c r="J25" s="340" t="str">
        <f t="shared" si="1"/>
        <v/>
      </c>
      <c r="K25" s="241">
        <f>SUM(K26:K35)</f>
        <v>1.54</v>
      </c>
      <c r="L25" s="244">
        <f>I25-K25</f>
        <v>0.43999999999999995</v>
      </c>
      <c r="M25" s="24">
        <f>IF(D25&gt;0,I25/D25*10,"")</f>
        <v>13.200000000000001</v>
      </c>
      <c r="N25" s="21">
        <f>IF(F25&gt;0,K25/F25*10,"")</f>
        <v>22</v>
      </c>
      <c r="O25" s="140">
        <f t="shared" si="7"/>
        <v>-8.7999999999999989</v>
      </c>
      <c r="Q25" s="54" t="s">
        <v>160</v>
      </c>
    </row>
    <row r="26" spans="1:17" s="1" customFormat="1" ht="15" hidden="1" customHeight="1" x14ac:dyDescent="0.2">
      <c r="A26" s="101" t="str">
        <f t="shared" si="5"/>
        <v>x</v>
      </c>
      <c r="B26" s="205" t="s">
        <v>137</v>
      </c>
      <c r="C26" s="206"/>
      <c r="D26" s="131">
        <v>0</v>
      </c>
      <c r="E26" s="240">
        <f t="shared" si="6"/>
        <v>0</v>
      </c>
      <c r="F26" s="131">
        <v>0</v>
      </c>
      <c r="G26" s="99">
        <f t="shared" ref="G26:G35" si="8">IFERROR(D26-F26,"")</f>
        <v>0</v>
      </c>
      <c r="H26" s="301"/>
      <c r="I26" s="131">
        <v>0</v>
      </c>
      <c r="J26" s="291" t="str">
        <f t="shared" si="1"/>
        <v/>
      </c>
      <c r="K26" s="240">
        <v>0</v>
      </c>
      <c r="L26" s="243">
        <f t="shared" ref="L26:L35" si="9">IFERROR(I26-K26,"")</f>
        <v>0</v>
      </c>
      <c r="M26" s="131" t="str">
        <f t="shared" ref="M26:M35" si="10">IFERROR(IF(D26&gt;0,I26/D26*10,""),"")</f>
        <v/>
      </c>
      <c r="N26" s="74" t="str">
        <f t="shared" ref="N26:N35" si="11">IFERROR(IF(F26&gt;0,K26/F26*10,""),"")</f>
        <v/>
      </c>
      <c r="O26" s="99" t="str">
        <f t="shared" si="7"/>
        <v/>
      </c>
      <c r="Q26" s="54" t="s">
        <v>160</v>
      </c>
    </row>
    <row r="27" spans="1:17" s="1" customFormat="1" ht="15" hidden="1" customHeight="1" x14ac:dyDescent="0.2">
      <c r="A27" s="101" t="str">
        <f t="shared" si="5"/>
        <v>x</v>
      </c>
      <c r="B27" s="205" t="s">
        <v>20</v>
      </c>
      <c r="C27" s="206"/>
      <c r="D27" s="131">
        <v>0</v>
      </c>
      <c r="E27" s="240">
        <f t="shared" si="6"/>
        <v>0</v>
      </c>
      <c r="F27" s="131">
        <v>0</v>
      </c>
      <c r="G27" s="99">
        <f t="shared" si="8"/>
        <v>0</v>
      </c>
      <c r="H27" s="301"/>
      <c r="I27" s="131">
        <v>0</v>
      </c>
      <c r="J27" s="291" t="str">
        <f t="shared" si="1"/>
        <v/>
      </c>
      <c r="K27" s="240">
        <v>0</v>
      </c>
      <c r="L27" s="243">
        <f t="shared" si="9"/>
        <v>0</v>
      </c>
      <c r="M27" s="131" t="str">
        <f t="shared" si="10"/>
        <v/>
      </c>
      <c r="N27" s="74" t="str">
        <f t="shared" si="11"/>
        <v/>
      </c>
      <c r="O27" s="99" t="str">
        <f t="shared" si="7"/>
        <v/>
      </c>
      <c r="Q27" s="54" t="s">
        <v>161</v>
      </c>
    </row>
    <row r="28" spans="1:17" s="1" customFormat="1" ht="15" hidden="1" customHeight="1" x14ac:dyDescent="0.2">
      <c r="A28" s="101" t="str">
        <f t="shared" si="5"/>
        <v>x</v>
      </c>
      <c r="B28" s="205" t="s">
        <v>21</v>
      </c>
      <c r="C28" s="206"/>
      <c r="D28" s="131">
        <v>0</v>
      </c>
      <c r="E28" s="240">
        <f t="shared" si="6"/>
        <v>0</v>
      </c>
      <c r="F28" s="131">
        <v>0</v>
      </c>
      <c r="G28" s="99">
        <f t="shared" si="8"/>
        <v>0</v>
      </c>
      <c r="H28" s="301"/>
      <c r="I28" s="131">
        <v>0</v>
      </c>
      <c r="J28" s="291" t="str">
        <f t="shared" si="1"/>
        <v/>
      </c>
      <c r="K28" s="240">
        <v>0</v>
      </c>
      <c r="L28" s="243">
        <f t="shared" si="9"/>
        <v>0</v>
      </c>
      <c r="M28" s="131" t="str">
        <f t="shared" si="10"/>
        <v/>
      </c>
      <c r="N28" s="74" t="str">
        <f t="shared" si="11"/>
        <v/>
      </c>
      <c r="O28" s="99" t="str">
        <f t="shared" si="7"/>
        <v/>
      </c>
      <c r="Q28" s="54" t="s">
        <v>161</v>
      </c>
    </row>
    <row r="29" spans="1:17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31" t="s">
        <v>136</v>
      </c>
      <c r="E29" s="240">
        <f t="shared" si="6"/>
        <v>0</v>
      </c>
      <c r="F29" s="131" t="s">
        <v>136</v>
      </c>
      <c r="G29" s="99" t="str">
        <f t="shared" si="8"/>
        <v/>
      </c>
      <c r="H29" s="301"/>
      <c r="I29" s="131" t="s">
        <v>136</v>
      </c>
      <c r="J29" s="291" t="str">
        <f t="shared" si="1"/>
        <v/>
      </c>
      <c r="K29" s="240" t="s">
        <v>136</v>
      </c>
      <c r="L29" s="243" t="str">
        <f t="shared" si="9"/>
        <v/>
      </c>
      <c r="M29" s="131" t="str">
        <f t="shared" si="10"/>
        <v/>
      </c>
      <c r="N29" s="74" t="str">
        <f t="shared" si="11"/>
        <v/>
      </c>
      <c r="O29" s="99" t="str">
        <f t="shared" si="7"/>
        <v/>
      </c>
      <c r="Q29" s="54" t="s">
        <v>160</v>
      </c>
    </row>
    <row r="30" spans="1:17" s="1" customFormat="1" ht="15" hidden="1" customHeight="1" x14ac:dyDescent="0.2">
      <c r="A30" s="101" t="str">
        <f t="shared" si="5"/>
        <v>x</v>
      </c>
      <c r="B30" s="205" t="s">
        <v>22</v>
      </c>
      <c r="C30" s="206"/>
      <c r="D30" s="131">
        <v>0</v>
      </c>
      <c r="E30" s="240">
        <f t="shared" si="6"/>
        <v>0</v>
      </c>
      <c r="F30" s="131">
        <v>0</v>
      </c>
      <c r="G30" s="99">
        <f t="shared" si="8"/>
        <v>0</v>
      </c>
      <c r="H30" s="301"/>
      <c r="I30" s="131">
        <v>0</v>
      </c>
      <c r="J30" s="291" t="str">
        <f t="shared" si="1"/>
        <v/>
      </c>
      <c r="K30" s="240">
        <v>0</v>
      </c>
      <c r="L30" s="243">
        <f t="shared" si="9"/>
        <v>0</v>
      </c>
      <c r="M30" s="131" t="str">
        <f t="shared" si="10"/>
        <v/>
      </c>
      <c r="N30" s="74" t="str">
        <f t="shared" si="11"/>
        <v/>
      </c>
      <c r="O30" s="99" t="str">
        <f t="shared" si="7"/>
        <v/>
      </c>
      <c r="Q30" s="54" t="s">
        <v>160</v>
      </c>
    </row>
    <row r="31" spans="1:17" s="1" customFormat="1" ht="15" hidden="1" customHeight="1" x14ac:dyDescent="0.2">
      <c r="A31" s="101" t="str">
        <f t="shared" si="5"/>
        <v>x</v>
      </c>
      <c r="B31" s="205" t="s">
        <v>83</v>
      </c>
      <c r="C31" s="206"/>
      <c r="D31" s="131">
        <v>0</v>
      </c>
      <c r="E31" s="240">
        <f t="shared" si="6"/>
        <v>0</v>
      </c>
      <c r="F31" s="131">
        <v>0</v>
      </c>
      <c r="G31" s="99">
        <f t="shared" si="8"/>
        <v>0</v>
      </c>
      <c r="H31" s="301">
        <v>0</v>
      </c>
      <c r="I31" s="131">
        <v>0</v>
      </c>
      <c r="J31" s="291" t="str">
        <f t="shared" si="1"/>
        <v/>
      </c>
      <c r="K31" s="240">
        <v>0</v>
      </c>
      <c r="L31" s="243">
        <f t="shared" si="9"/>
        <v>0</v>
      </c>
      <c r="M31" s="131" t="str">
        <f t="shared" si="10"/>
        <v/>
      </c>
      <c r="N31" s="74" t="str">
        <f t="shared" si="11"/>
        <v/>
      </c>
      <c r="O31" s="99" t="str">
        <f t="shared" si="7"/>
        <v/>
      </c>
      <c r="Q31" s="54" t="s">
        <v>160</v>
      </c>
    </row>
    <row r="32" spans="1:17" s="1" customFormat="1" ht="15" hidden="1" customHeight="1" x14ac:dyDescent="0.2">
      <c r="A32" s="101" t="str">
        <f t="shared" si="5"/>
        <v>x</v>
      </c>
      <c r="B32" s="205" t="s">
        <v>23</v>
      </c>
      <c r="C32" s="206"/>
      <c r="D32" s="131">
        <v>0</v>
      </c>
      <c r="E32" s="240">
        <f t="shared" si="6"/>
        <v>0</v>
      </c>
      <c r="F32" s="131">
        <v>0</v>
      </c>
      <c r="G32" s="99">
        <f t="shared" si="8"/>
        <v>0</v>
      </c>
      <c r="H32" s="301"/>
      <c r="I32" s="131">
        <v>0</v>
      </c>
      <c r="J32" s="291" t="str">
        <f t="shared" si="1"/>
        <v/>
      </c>
      <c r="K32" s="240">
        <v>0</v>
      </c>
      <c r="L32" s="243">
        <f t="shared" si="9"/>
        <v>0</v>
      </c>
      <c r="M32" s="131" t="str">
        <f t="shared" si="10"/>
        <v/>
      </c>
      <c r="N32" s="74" t="str">
        <f t="shared" si="11"/>
        <v/>
      </c>
      <c r="O32" s="99" t="str">
        <f t="shared" si="7"/>
        <v/>
      </c>
      <c r="Q32" s="54" t="s">
        <v>160</v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/>
      <c r="D33" s="131">
        <v>0</v>
      </c>
      <c r="E33" s="240">
        <f t="shared" si="6"/>
        <v>0</v>
      </c>
      <c r="F33" s="131">
        <v>0</v>
      </c>
      <c r="G33" s="99">
        <f t="shared" si="8"/>
        <v>0</v>
      </c>
      <c r="H33" s="301"/>
      <c r="I33" s="131">
        <v>0</v>
      </c>
      <c r="J33" s="291" t="str">
        <f t="shared" si="1"/>
        <v/>
      </c>
      <c r="K33" s="240">
        <v>0</v>
      </c>
      <c r="L33" s="243">
        <f t="shared" si="9"/>
        <v>0</v>
      </c>
      <c r="M33" s="131" t="str">
        <f t="shared" si="10"/>
        <v/>
      </c>
      <c r="N33" s="74" t="str">
        <f t="shared" si="11"/>
        <v/>
      </c>
      <c r="O33" s="99" t="str">
        <f t="shared" si="7"/>
        <v/>
      </c>
      <c r="Q33" s="54" t="s">
        <v>160</v>
      </c>
    </row>
    <row r="34" spans="1:17" s="1" customFormat="1" ht="15" hidden="1" customHeight="1" x14ac:dyDescent="0.2">
      <c r="A34" s="101" t="str">
        <f t="shared" si="5"/>
        <v>x</v>
      </c>
      <c r="B34" s="205" t="s">
        <v>25</v>
      </c>
      <c r="C34" s="206"/>
      <c r="D34" s="131">
        <v>0</v>
      </c>
      <c r="E34" s="240">
        <f t="shared" si="6"/>
        <v>0</v>
      </c>
      <c r="F34" s="131">
        <v>0</v>
      </c>
      <c r="G34" s="99">
        <f t="shared" si="8"/>
        <v>0</v>
      </c>
      <c r="H34" s="301"/>
      <c r="I34" s="131">
        <v>0</v>
      </c>
      <c r="J34" s="291" t="str">
        <f t="shared" si="1"/>
        <v/>
      </c>
      <c r="K34" s="240">
        <v>0</v>
      </c>
      <c r="L34" s="243">
        <f t="shared" si="9"/>
        <v>0</v>
      </c>
      <c r="M34" s="131" t="str">
        <f t="shared" si="10"/>
        <v/>
      </c>
      <c r="N34" s="74" t="str">
        <f t="shared" si="11"/>
        <v/>
      </c>
      <c r="O34" s="99" t="str">
        <f t="shared" si="7"/>
        <v/>
      </c>
      <c r="Q34" s="54" t="s">
        <v>160</v>
      </c>
    </row>
    <row r="35" spans="1:17" s="1" customFormat="1" ht="15" customHeight="1" x14ac:dyDescent="0.2">
      <c r="A35" s="101">
        <f t="shared" si="5"/>
        <v>1.5</v>
      </c>
      <c r="B35" s="205" t="s">
        <v>26</v>
      </c>
      <c r="C35" s="206">
        <v>1.5</v>
      </c>
      <c r="D35" s="131">
        <v>1.5</v>
      </c>
      <c r="E35" s="240">
        <f t="shared" si="6"/>
        <v>100</v>
      </c>
      <c r="F35" s="131">
        <v>0.7</v>
      </c>
      <c r="G35" s="99">
        <f t="shared" si="8"/>
        <v>0.8</v>
      </c>
      <c r="H35" s="301">
        <v>0</v>
      </c>
      <c r="I35" s="131">
        <v>1.98</v>
      </c>
      <c r="J35" s="291" t="str">
        <f t="shared" si="1"/>
        <v/>
      </c>
      <c r="K35" s="240">
        <v>1.54</v>
      </c>
      <c r="L35" s="243">
        <f t="shared" si="9"/>
        <v>0.43999999999999995</v>
      </c>
      <c r="M35" s="131">
        <f t="shared" si="10"/>
        <v>13.200000000000001</v>
      </c>
      <c r="N35" s="74">
        <f t="shared" si="11"/>
        <v>22</v>
      </c>
      <c r="O35" s="99">
        <f t="shared" si="7"/>
        <v>-8.7999999999999989</v>
      </c>
      <c r="Q35" s="54" t="s">
        <v>160</v>
      </c>
    </row>
    <row r="36" spans="1:17" s="13" customFormat="1" ht="15.75" x14ac:dyDescent="0.25">
      <c r="A36" s="101">
        <f t="shared" si="5"/>
        <v>2141.2950000000001</v>
      </c>
      <c r="B36" s="203" t="s">
        <v>59</v>
      </c>
      <c r="C36" s="204">
        <v>2350.8375245000002</v>
      </c>
      <c r="D36" s="228">
        <f>SUM(D37:D44)</f>
        <v>2141.2950000000001</v>
      </c>
      <c r="E36" s="78">
        <f t="shared" si="6"/>
        <v>91.08647355182201</v>
      </c>
      <c r="F36" s="24">
        <f>SUM(F37:F44)</f>
        <v>2263.0450000000001</v>
      </c>
      <c r="G36" s="140">
        <f>D36-F36</f>
        <v>-121.75</v>
      </c>
      <c r="H36" s="237">
        <v>3778.4290000000001</v>
      </c>
      <c r="I36" s="130">
        <f>SUM(I37:I44)</f>
        <v>4272.1390000000001</v>
      </c>
      <c r="J36" s="241">
        <f t="shared" si="1"/>
        <v>113.06654167644807</v>
      </c>
      <c r="K36" s="241">
        <f>SUM(K37:K44)</f>
        <v>4433.8</v>
      </c>
      <c r="L36" s="244">
        <f>I36-K36</f>
        <v>-161.66100000000006</v>
      </c>
      <c r="M36" s="24">
        <f>IF(D36&gt;0,I36/D36*10,"")</f>
        <v>19.95119308642667</v>
      </c>
      <c r="N36" s="21">
        <f>IF(F36&gt;0,K36/F36*10,"")</f>
        <v>19.59218663349602</v>
      </c>
      <c r="O36" s="140">
        <f t="shared" si="7"/>
        <v>0.35900645293065025</v>
      </c>
      <c r="Q36" s="54" t="s">
        <v>160</v>
      </c>
    </row>
    <row r="37" spans="1:17" s="17" customFormat="1" ht="15.75" x14ac:dyDescent="0.2">
      <c r="A37" s="101">
        <f t="shared" si="5"/>
        <v>62.767000000000003</v>
      </c>
      <c r="B37" s="205" t="s">
        <v>84</v>
      </c>
      <c r="C37" s="206">
        <v>63.664009999999998</v>
      </c>
      <c r="D37" s="131">
        <v>62.767000000000003</v>
      </c>
      <c r="E37" s="240">
        <f t="shared" si="6"/>
        <v>98.591024976277822</v>
      </c>
      <c r="F37" s="131">
        <v>51.433999999999997</v>
      </c>
      <c r="G37" s="99">
        <f t="shared" ref="G37:G44" si="12">IFERROR(D37-F37,"")</f>
        <v>11.333000000000006</v>
      </c>
      <c r="H37" s="301">
        <v>102.899</v>
      </c>
      <c r="I37" s="131">
        <v>113.99</v>
      </c>
      <c r="J37" s="291">
        <f t="shared" ref="J37:J68" si="13">IFERROR(I37/H37*100,"")</f>
        <v>110.77853040359965</v>
      </c>
      <c r="K37" s="240">
        <v>106.2</v>
      </c>
      <c r="L37" s="243">
        <f t="shared" ref="L37:L44" si="14">IFERROR(I37-K37,"")</f>
        <v>7.789999999999992</v>
      </c>
      <c r="M37" s="131">
        <f t="shared" ref="M37:M44" si="15">IFERROR(IF(D37&gt;0,I37/D37*10,""),"")</f>
        <v>18.160816989819491</v>
      </c>
      <c r="N37" s="74">
        <f t="shared" ref="N37:N44" si="16">IFERROR(IF(F37&gt;0,K37/F37*10,""),"")</f>
        <v>20.647820507835284</v>
      </c>
      <c r="O37" s="99">
        <f t="shared" si="7"/>
        <v>-2.4870035180157934</v>
      </c>
      <c r="Q37" s="54" t="s">
        <v>160</v>
      </c>
    </row>
    <row r="38" spans="1:17" s="1" customFormat="1" ht="15.6" customHeight="1" x14ac:dyDescent="0.2">
      <c r="A38" s="101">
        <f t="shared" si="5"/>
        <v>9.2650000000000006</v>
      </c>
      <c r="B38" s="205" t="s">
        <v>85</v>
      </c>
      <c r="C38" s="206">
        <v>9.8801600000000001</v>
      </c>
      <c r="D38" s="131">
        <v>9.2650000000000006</v>
      </c>
      <c r="E38" s="240">
        <f t="shared" si="6"/>
        <v>93.773785039918394</v>
      </c>
      <c r="F38" s="131">
        <v>8.76</v>
      </c>
      <c r="G38" s="99">
        <f t="shared" si="12"/>
        <v>0.50500000000000078</v>
      </c>
      <c r="H38" s="301">
        <v>15.5</v>
      </c>
      <c r="I38" s="131">
        <v>11.638999999999999</v>
      </c>
      <c r="J38" s="291">
        <f t="shared" si="13"/>
        <v>75.09032258064515</v>
      </c>
      <c r="K38" s="240">
        <v>15.05</v>
      </c>
      <c r="L38" s="243">
        <f t="shared" si="14"/>
        <v>-3.4110000000000014</v>
      </c>
      <c r="M38" s="131">
        <f t="shared" si="15"/>
        <v>12.562331354560172</v>
      </c>
      <c r="N38" s="74">
        <f t="shared" si="16"/>
        <v>17.180365296803654</v>
      </c>
      <c r="O38" s="99">
        <f t="shared" si="7"/>
        <v>-4.618033942243482</v>
      </c>
      <c r="Q38" s="54" t="s">
        <v>160</v>
      </c>
    </row>
    <row r="39" spans="1:17" s="3" customFormat="1" ht="15.75" x14ac:dyDescent="0.2">
      <c r="A39" s="101">
        <f t="shared" si="5"/>
        <v>73.022000000000006</v>
      </c>
      <c r="B39" s="207" t="s">
        <v>63</v>
      </c>
      <c r="C39" s="206">
        <v>73.021738999999997</v>
      </c>
      <c r="D39" s="131">
        <v>73.022000000000006</v>
      </c>
      <c r="E39" s="240">
        <f t="shared" si="6"/>
        <v>100.00035742780655</v>
      </c>
      <c r="F39" s="131">
        <v>56.1</v>
      </c>
      <c r="G39" s="99">
        <f t="shared" si="12"/>
        <v>16.922000000000004</v>
      </c>
      <c r="H39" s="301">
        <v>95.16</v>
      </c>
      <c r="I39" s="131">
        <v>108</v>
      </c>
      <c r="J39" s="291">
        <f t="shared" si="13"/>
        <v>113.49306431273645</v>
      </c>
      <c r="K39" s="240">
        <v>91.6</v>
      </c>
      <c r="L39" s="243">
        <f t="shared" si="14"/>
        <v>16.400000000000006</v>
      </c>
      <c r="M39" s="131">
        <f t="shared" si="15"/>
        <v>14.790063268603982</v>
      </c>
      <c r="N39" s="74">
        <f t="shared" si="16"/>
        <v>16.327985739750442</v>
      </c>
      <c r="O39" s="99">
        <f t="shared" si="7"/>
        <v>-1.5379224711464605</v>
      </c>
      <c r="Q39" s="54" t="s">
        <v>160</v>
      </c>
    </row>
    <row r="40" spans="1:17" s="1" customFormat="1" ht="15.75" x14ac:dyDescent="0.2">
      <c r="A40" s="101">
        <f t="shared" si="5"/>
        <v>507.56099999999998</v>
      </c>
      <c r="B40" s="205" t="s">
        <v>27</v>
      </c>
      <c r="C40" s="206">
        <v>507.56061340000002</v>
      </c>
      <c r="D40" s="131">
        <v>507.56099999999998</v>
      </c>
      <c r="E40" s="240">
        <f t="shared" si="6"/>
        <v>100.00007616824271</v>
      </c>
      <c r="F40" s="131">
        <v>440.1</v>
      </c>
      <c r="G40" s="99">
        <f t="shared" si="12"/>
        <v>67.460999999999956</v>
      </c>
      <c r="H40" s="301">
        <v>1017.4</v>
      </c>
      <c r="I40" s="131">
        <v>1268.9000000000001</v>
      </c>
      <c r="J40" s="291">
        <f t="shared" si="13"/>
        <v>124.7198741891095</v>
      </c>
      <c r="K40" s="240">
        <v>1051.9000000000001</v>
      </c>
      <c r="L40" s="243">
        <f t="shared" si="14"/>
        <v>217</v>
      </c>
      <c r="M40" s="131">
        <f t="shared" si="15"/>
        <v>24.999950744836585</v>
      </c>
      <c r="N40" s="74">
        <f t="shared" si="16"/>
        <v>23.901386048625316</v>
      </c>
      <c r="O40" s="99">
        <f t="shared" si="7"/>
        <v>1.0985646962112696</v>
      </c>
      <c r="Q40" s="54" t="s">
        <v>160</v>
      </c>
    </row>
    <row r="41" spans="1:17" s="1" customFormat="1" ht="15.6" hidden="1" customHeight="1" x14ac:dyDescent="0.2">
      <c r="A41" s="101" t="str">
        <f t="shared" si="5"/>
        <v>x</v>
      </c>
      <c r="B41" s="205" t="s">
        <v>28</v>
      </c>
      <c r="C41" s="206"/>
      <c r="D41" s="131">
        <v>0</v>
      </c>
      <c r="E41" s="240">
        <f t="shared" si="6"/>
        <v>0</v>
      </c>
      <c r="F41" s="131">
        <v>0</v>
      </c>
      <c r="G41" s="99">
        <f t="shared" si="12"/>
        <v>0</v>
      </c>
      <c r="H41" s="301"/>
      <c r="I41" s="131">
        <v>0</v>
      </c>
      <c r="J41" s="291" t="str">
        <f t="shared" si="13"/>
        <v/>
      </c>
      <c r="K41" s="240">
        <v>0</v>
      </c>
      <c r="L41" s="243">
        <f t="shared" si="14"/>
        <v>0</v>
      </c>
      <c r="M41" s="131" t="str">
        <f t="shared" si="15"/>
        <v/>
      </c>
      <c r="N41" s="74" t="str">
        <f t="shared" si="16"/>
        <v/>
      </c>
      <c r="O41" s="99" t="str">
        <f t="shared" si="7"/>
        <v/>
      </c>
      <c r="Q41" s="54" t="s">
        <v>160</v>
      </c>
    </row>
    <row r="42" spans="1:17" s="1" customFormat="1" ht="15.75" x14ac:dyDescent="0.2">
      <c r="A42" s="101">
        <f t="shared" si="5"/>
        <v>619.49</v>
      </c>
      <c r="B42" s="205" t="s">
        <v>29</v>
      </c>
      <c r="C42" s="206">
        <v>758.79490999999996</v>
      </c>
      <c r="D42" s="131">
        <v>619.49</v>
      </c>
      <c r="E42" s="240">
        <f t="shared" si="6"/>
        <v>81.641296196886728</v>
      </c>
      <c r="F42" s="131">
        <v>860.8</v>
      </c>
      <c r="G42" s="99">
        <f t="shared" si="12"/>
        <v>-241.30999999999995</v>
      </c>
      <c r="H42" s="301">
        <v>1057.47</v>
      </c>
      <c r="I42" s="131">
        <v>1051.71</v>
      </c>
      <c r="J42" s="291">
        <f t="shared" si="13"/>
        <v>99.455303696558772</v>
      </c>
      <c r="K42" s="240">
        <v>1345.05</v>
      </c>
      <c r="L42" s="243">
        <f t="shared" si="14"/>
        <v>-293.33999999999992</v>
      </c>
      <c r="M42" s="131">
        <f t="shared" si="15"/>
        <v>16.977029492001485</v>
      </c>
      <c r="N42" s="74">
        <f t="shared" si="16"/>
        <v>15.625580855018589</v>
      </c>
      <c r="O42" s="99">
        <f t="shared" si="7"/>
        <v>1.3514486369828962</v>
      </c>
      <c r="Q42" s="54" t="s">
        <v>160</v>
      </c>
    </row>
    <row r="43" spans="1:17" s="1" customFormat="1" ht="15.75" x14ac:dyDescent="0.2">
      <c r="A43" s="101">
        <f t="shared" si="5"/>
        <v>869.19</v>
      </c>
      <c r="B43" s="205" t="s">
        <v>30</v>
      </c>
      <c r="C43" s="206">
        <v>937.91609210000001</v>
      </c>
      <c r="D43" s="131">
        <v>869.19</v>
      </c>
      <c r="E43" s="240">
        <f t="shared" si="6"/>
        <v>92.672469032264729</v>
      </c>
      <c r="F43" s="131">
        <v>845.851</v>
      </c>
      <c r="G43" s="99">
        <f t="shared" si="12"/>
        <v>23.339000000000055</v>
      </c>
      <c r="H43" s="301">
        <v>1490</v>
      </c>
      <c r="I43" s="131">
        <v>1717.9</v>
      </c>
      <c r="J43" s="291">
        <f t="shared" si="13"/>
        <v>115.29530201342281</v>
      </c>
      <c r="K43" s="240">
        <v>1824</v>
      </c>
      <c r="L43" s="243">
        <f t="shared" si="14"/>
        <v>-106.09999999999991</v>
      </c>
      <c r="M43" s="131">
        <f t="shared" si="15"/>
        <v>19.76437832924907</v>
      </c>
      <c r="N43" s="74">
        <f t="shared" si="16"/>
        <v>21.564081617211542</v>
      </c>
      <c r="O43" s="99">
        <f t="shared" si="7"/>
        <v>-1.7997032879624726</v>
      </c>
      <c r="Q43" s="54" t="s">
        <v>160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/>
      <c r="D44" s="131">
        <v>0</v>
      </c>
      <c r="E44" s="240">
        <f t="shared" si="6"/>
        <v>0</v>
      </c>
      <c r="F44" s="131">
        <v>0</v>
      </c>
      <c r="G44" s="99">
        <f t="shared" si="12"/>
        <v>0</v>
      </c>
      <c r="H44" s="301"/>
      <c r="I44" s="131">
        <v>0</v>
      </c>
      <c r="J44" s="291" t="str">
        <f t="shared" si="13"/>
        <v/>
      </c>
      <c r="K44" s="240">
        <v>0</v>
      </c>
      <c r="L44" s="243">
        <f t="shared" si="14"/>
        <v>0</v>
      </c>
      <c r="M44" s="131" t="str">
        <f t="shared" si="15"/>
        <v/>
      </c>
      <c r="N44" s="74" t="str">
        <f t="shared" si="16"/>
        <v/>
      </c>
      <c r="O44" s="99" t="str">
        <f t="shared" si="7"/>
        <v/>
      </c>
      <c r="Q44" s="54" t="s">
        <v>160</v>
      </c>
    </row>
    <row r="45" spans="1:17" s="13" customFormat="1" ht="15.75" x14ac:dyDescent="0.25">
      <c r="A45" s="101">
        <f t="shared" si="5"/>
        <v>323.23700000000002</v>
      </c>
      <c r="B45" s="203" t="s">
        <v>62</v>
      </c>
      <c r="C45" s="204">
        <v>327.96811830000001</v>
      </c>
      <c r="D45" s="228">
        <f>SUM(D46:D52)</f>
        <v>323.23700000000002</v>
      </c>
      <c r="E45" s="78">
        <f t="shared" si="6"/>
        <v>98.557445667425412</v>
      </c>
      <c r="F45" s="24">
        <f>SUM(F46:F52)</f>
        <v>322.29399999999998</v>
      </c>
      <c r="G45" s="140">
        <f>D45-F45</f>
        <v>0.94300000000004047</v>
      </c>
      <c r="H45" s="237">
        <v>452.6</v>
      </c>
      <c r="I45" s="130">
        <f>SUM(I46:I52)</f>
        <v>593.2170000000001</v>
      </c>
      <c r="J45" s="241">
        <f t="shared" si="13"/>
        <v>131.06871409633231</v>
      </c>
      <c r="K45" s="241">
        <f>SUM(K46:K52)</f>
        <v>615.35800000000006</v>
      </c>
      <c r="L45" s="244">
        <f>I45-K45</f>
        <v>-22.140999999999963</v>
      </c>
      <c r="M45" s="24">
        <f>IF(D45&gt;0,I45/D45*10,"")</f>
        <v>18.352385401423724</v>
      </c>
      <c r="N45" s="21">
        <f>IF(F45&gt;0,K45/F45*10,"")</f>
        <v>19.093064096756379</v>
      </c>
      <c r="O45" s="140">
        <f t="shared" si="7"/>
        <v>-0.74067869533265451</v>
      </c>
      <c r="Q45" s="54" t="s">
        <v>160</v>
      </c>
    </row>
    <row r="46" spans="1:17" s="1" customFormat="1" ht="15" customHeight="1" x14ac:dyDescent="0.2">
      <c r="A46" s="101">
        <f t="shared" si="5"/>
        <v>5.59</v>
      </c>
      <c r="B46" s="205" t="s">
        <v>86</v>
      </c>
      <c r="C46" s="206">
        <v>5.5895000000000001</v>
      </c>
      <c r="D46" s="131">
        <v>5.59</v>
      </c>
      <c r="E46" s="240">
        <f t="shared" si="6"/>
        <v>100.00894534394847</v>
      </c>
      <c r="F46" s="131">
        <v>4.7869999999999999</v>
      </c>
      <c r="G46" s="99">
        <f t="shared" ref="G46:G52" si="17">IFERROR(D46-F46,"")</f>
        <v>0.80299999999999994</v>
      </c>
      <c r="H46" s="301">
        <v>7</v>
      </c>
      <c r="I46" s="131">
        <v>7.6509999999999998</v>
      </c>
      <c r="J46" s="291">
        <f t="shared" si="13"/>
        <v>109.3</v>
      </c>
      <c r="K46" s="240">
        <v>6.56</v>
      </c>
      <c r="L46" s="243">
        <f t="shared" ref="L46:L67" si="18">IFERROR(I46-K46,"")</f>
        <v>1.0910000000000002</v>
      </c>
      <c r="M46" s="131">
        <f t="shared" ref="M46:M67" si="19">IFERROR(IF(D46&gt;0,I46/D46*10,""),"")</f>
        <v>13.686940966010734</v>
      </c>
      <c r="N46" s="74">
        <f t="shared" ref="N46:N52" si="20">IFERROR(IF(F46&gt;0,K46/F46*10,""),"")</f>
        <v>13.703781073741382</v>
      </c>
      <c r="O46" s="99">
        <f t="shared" si="7"/>
        <v>-1.6840107730647702E-2</v>
      </c>
      <c r="Q46" s="54" t="s">
        <v>160</v>
      </c>
    </row>
    <row r="47" spans="1:17" s="1" customFormat="1" ht="15.75" x14ac:dyDescent="0.2">
      <c r="A47" s="101">
        <f t="shared" si="5"/>
        <v>2.0099999999999998</v>
      </c>
      <c r="B47" s="205" t="s">
        <v>87</v>
      </c>
      <c r="C47" s="206">
        <v>2.1640000000000001</v>
      </c>
      <c r="D47" s="131">
        <v>2.0099999999999998</v>
      </c>
      <c r="E47" s="240">
        <f t="shared" si="6"/>
        <v>92.883548983364122</v>
      </c>
      <c r="F47" s="131">
        <v>1.1000000000000001</v>
      </c>
      <c r="G47" s="99">
        <f t="shared" si="17"/>
        <v>0.9099999999999997</v>
      </c>
      <c r="H47" s="301">
        <v>5</v>
      </c>
      <c r="I47" s="131">
        <v>2.27</v>
      </c>
      <c r="J47" s="291">
        <f t="shared" si="13"/>
        <v>45.4</v>
      </c>
      <c r="K47" s="240">
        <v>1.21</v>
      </c>
      <c r="L47" s="243">
        <f t="shared" si="18"/>
        <v>1.06</v>
      </c>
      <c r="M47" s="131">
        <f t="shared" si="19"/>
        <v>11.293532338308459</v>
      </c>
      <c r="N47" s="74">
        <f t="shared" si="20"/>
        <v>10.999999999999998</v>
      </c>
      <c r="O47" s="99">
        <f t="shared" si="7"/>
        <v>0.29353233830846115</v>
      </c>
      <c r="Q47" s="54" t="s">
        <v>160</v>
      </c>
    </row>
    <row r="48" spans="1:17" s="1" customFormat="1" ht="15.75" x14ac:dyDescent="0.2">
      <c r="A48" s="101">
        <f t="shared" si="5"/>
        <v>19.100000000000001</v>
      </c>
      <c r="B48" s="205" t="s">
        <v>88</v>
      </c>
      <c r="C48" s="206">
        <v>20.70626</v>
      </c>
      <c r="D48" s="131">
        <v>19.100000000000001</v>
      </c>
      <c r="E48" s="240">
        <f t="shared" si="6"/>
        <v>92.242635801926582</v>
      </c>
      <c r="F48" s="131">
        <v>13.782999999999999</v>
      </c>
      <c r="G48" s="99">
        <f t="shared" si="17"/>
        <v>5.3170000000000019</v>
      </c>
      <c r="H48" s="301">
        <v>33.5</v>
      </c>
      <c r="I48" s="131">
        <v>34.893999999999998</v>
      </c>
      <c r="J48" s="291">
        <f t="shared" si="13"/>
        <v>104.16119402985073</v>
      </c>
      <c r="K48" s="240">
        <v>34.401000000000003</v>
      </c>
      <c r="L48" s="243">
        <f t="shared" si="18"/>
        <v>0.492999999999995</v>
      </c>
      <c r="M48" s="131">
        <f t="shared" si="19"/>
        <v>18.269109947643976</v>
      </c>
      <c r="N48" s="74">
        <f t="shared" si="20"/>
        <v>24.959007472973958</v>
      </c>
      <c r="O48" s="99">
        <f t="shared" si="7"/>
        <v>-6.6898975253299824</v>
      </c>
      <c r="Q48" s="54" t="s">
        <v>160</v>
      </c>
    </row>
    <row r="49" spans="1:17" s="1" customFormat="1" ht="15.75" x14ac:dyDescent="0.2">
      <c r="A49" s="101">
        <f t="shared" si="5"/>
        <v>12.718999999999999</v>
      </c>
      <c r="B49" s="205" t="s">
        <v>89</v>
      </c>
      <c r="C49" s="206">
        <v>13.846880000000001</v>
      </c>
      <c r="D49" s="131">
        <v>12.718999999999999</v>
      </c>
      <c r="E49" s="240">
        <f t="shared" si="6"/>
        <v>91.854627179552352</v>
      </c>
      <c r="F49" s="131">
        <v>9.3089999999999993</v>
      </c>
      <c r="G49" s="99">
        <f t="shared" si="17"/>
        <v>3.41</v>
      </c>
      <c r="H49" s="301">
        <v>22.2</v>
      </c>
      <c r="I49" s="131">
        <v>23.943999999999999</v>
      </c>
      <c r="J49" s="291">
        <f t="shared" si="13"/>
        <v>107.85585585585586</v>
      </c>
      <c r="K49" s="240">
        <v>20.128</v>
      </c>
      <c r="L49" s="243">
        <f t="shared" si="18"/>
        <v>3.8159999999999989</v>
      </c>
      <c r="M49" s="131">
        <f t="shared" si="19"/>
        <v>18.825379353722777</v>
      </c>
      <c r="N49" s="74">
        <f t="shared" si="20"/>
        <v>21.622086153185091</v>
      </c>
      <c r="O49" s="99">
        <f t="shared" si="7"/>
        <v>-2.7967067994623136</v>
      </c>
      <c r="Q49" s="54" t="s">
        <v>160</v>
      </c>
    </row>
    <row r="50" spans="1:17" s="1" customFormat="1" ht="15.75" x14ac:dyDescent="0.2">
      <c r="A50" s="101">
        <f t="shared" si="5"/>
        <v>1.708</v>
      </c>
      <c r="B50" s="205" t="s">
        <v>101</v>
      </c>
      <c r="C50" s="219">
        <v>2.448</v>
      </c>
      <c r="D50" s="131">
        <v>1.708</v>
      </c>
      <c r="E50" s="240">
        <f t="shared" si="6"/>
        <v>69.77124183006535</v>
      </c>
      <c r="F50" s="131">
        <v>1.38</v>
      </c>
      <c r="G50" s="99">
        <f t="shared" si="17"/>
        <v>0.32800000000000007</v>
      </c>
      <c r="H50" s="301">
        <v>3.6</v>
      </c>
      <c r="I50" s="131">
        <v>3.2679999999999998</v>
      </c>
      <c r="J50" s="291">
        <f t="shared" si="13"/>
        <v>90.777777777777771</v>
      </c>
      <c r="K50" s="240">
        <v>1.9</v>
      </c>
      <c r="L50" s="243">
        <f t="shared" si="18"/>
        <v>1.3679999999999999</v>
      </c>
      <c r="M50" s="131">
        <f t="shared" si="19"/>
        <v>19.133489461358312</v>
      </c>
      <c r="N50" s="74">
        <f t="shared" si="20"/>
        <v>13.768115942028986</v>
      </c>
      <c r="O50" s="99">
        <f t="shared" si="7"/>
        <v>5.3653735193293262</v>
      </c>
      <c r="Q50" s="54" t="s">
        <v>160</v>
      </c>
    </row>
    <row r="51" spans="1:17" s="1" customFormat="1" ht="15.75" x14ac:dyDescent="0.2">
      <c r="A51" s="101">
        <f t="shared" si="5"/>
        <v>4.01</v>
      </c>
      <c r="B51" s="205" t="s">
        <v>90</v>
      </c>
      <c r="C51" s="206">
        <v>4.9119999999999999</v>
      </c>
      <c r="D51" s="131">
        <v>4.01</v>
      </c>
      <c r="E51" s="240">
        <f t="shared" si="6"/>
        <v>81.63680781758957</v>
      </c>
      <c r="F51" s="131">
        <v>8.3450000000000006</v>
      </c>
      <c r="G51" s="99">
        <f t="shared" si="17"/>
        <v>-4.3350000000000009</v>
      </c>
      <c r="H51" s="301">
        <v>6.3</v>
      </c>
      <c r="I51" s="131">
        <v>8.49</v>
      </c>
      <c r="J51" s="291">
        <f t="shared" si="13"/>
        <v>134.76190476190476</v>
      </c>
      <c r="K51" s="240">
        <v>11.459</v>
      </c>
      <c r="L51" s="243">
        <f t="shared" si="18"/>
        <v>-2.9689999999999994</v>
      </c>
      <c r="M51" s="131">
        <f t="shared" si="19"/>
        <v>21.172069825436409</v>
      </c>
      <c r="N51" s="74">
        <f t="shared" si="20"/>
        <v>13.731575793888556</v>
      </c>
      <c r="O51" s="99">
        <f t="shared" si="7"/>
        <v>7.4404940315478534</v>
      </c>
      <c r="Q51" s="54" t="s">
        <v>160</v>
      </c>
    </row>
    <row r="52" spans="1:17" s="1" customFormat="1" ht="15.75" x14ac:dyDescent="0.2">
      <c r="A52" s="101">
        <f t="shared" si="5"/>
        <v>278.10000000000002</v>
      </c>
      <c r="B52" s="205" t="s">
        <v>102</v>
      </c>
      <c r="C52" s="206">
        <v>278.30147829999999</v>
      </c>
      <c r="D52" s="131">
        <v>278.10000000000002</v>
      </c>
      <c r="E52" s="240">
        <f t="shared" si="6"/>
        <v>99.927604301194989</v>
      </c>
      <c r="F52" s="131">
        <v>283.58999999999997</v>
      </c>
      <c r="G52" s="99">
        <f t="shared" si="17"/>
        <v>-5.4899999999999523</v>
      </c>
      <c r="H52" s="301">
        <v>375</v>
      </c>
      <c r="I52" s="131">
        <v>512.70000000000005</v>
      </c>
      <c r="J52" s="291">
        <f t="shared" si="13"/>
        <v>136.72000000000003</v>
      </c>
      <c r="K52" s="240">
        <v>539.70000000000005</v>
      </c>
      <c r="L52" s="243">
        <f t="shared" si="18"/>
        <v>-27</v>
      </c>
      <c r="M52" s="131">
        <f t="shared" si="19"/>
        <v>18.435814455231931</v>
      </c>
      <c r="N52" s="74">
        <f t="shared" si="20"/>
        <v>19.030995451179521</v>
      </c>
      <c r="O52" s="99">
        <f t="shared" si="7"/>
        <v>-0.59518099594759022</v>
      </c>
      <c r="Q52" s="54" t="s">
        <v>160</v>
      </c>
    </row>
    <row r="53" spans="1:17" s="13" customFormat="1" ht="15.75" x14ac:dyDescent="0.25">
      <c r="A53" s="101">
        <f t="shared" si="5"/>
        <v>2904.6490000000003</v>
      </c>
      <c r="B53" s="208" t="s">
        <v>31</v>
      </c>
      <c r="C53" s="209">
        <v>4724.6264662000003</v>
      </c>
      <c r="D53" s="130">
        <f>SUM(D54:D67)</f>
        <v>2904.6490000000003</v>
      </c>
      <c r="E53" s="241">
        <f t="shared" si="6"/>
        <v>61.478913111541679</v>
      </c>
      <c r="F53" s="24">
        <f>SUM(F54:F67)</f>
        <v>4271.0190000000002</v>
      </c>
      <c r="G53" s="140">
        <f>D53-F53</f>
        <v>-1366.37</v>
      </c>
      <c r="H53" s="237">
        <v>5283.7879999999996</v>
      </c>
      <c r="I53" s="130">
        <f>SUM(I54:I67)</f>
        <v>4470.9380000000001</v>
      </c>
      <c r="J53" s="241">
        <f t="shared" si="13"/>
        <v>84.616150383020667</v>
      </c>
      <c r="K53" s="241">
        <f>SUM(K54:K67)</f>
        <v>5286.6509999999998</v>
      </c>
      <c r="L53" s="245">
        <f t="shared" si="18"/>
        <v>-815.71299999999974</v>
      </c>
      <c r="M53" s="130">
        <f t="shared" si="19"/>
        <v>15.39235205355277</v>
      </c>
      <c r="N53" s="21">
        <f>IF(F53&gt;0,K53/F53*10,"")</f>
        <v>12.377961793192679</v>
      </c>
      <c r="O53" s="140">
        <f t="shared" si="7"/>
        <v>3.0143902603600914</v>
      </c>
      <c r="Q53" s="54" t="s">
        <v>160</v>
      </c>
    </row>
    <row r="54" spans="1:17" s="17" customFormat="1" ht="15.75" x14ac:dyDescent="0.2">
      <c r="A54" s="101">
        <f t="shared" si="5"/>
        <v>254.98699999999999</v>
      </c>
      <c r="B54" s="210" t="s">
        <v>91</v>
      </c>
      <c r="C54" s="206">
        <v>302.89596999999998</v>
      </c>
      <c r="D54" s="131">
        <v>254.98699999999999</v>
      </c>
      <c r="E54" s="240">
        <f t="shared" si="6"/>
        <v>84.183028252241201</v>
      </c>
      <c r="F54" s="131">
        <v>251.9</v>
      </c>
      <c r="G54" s="99">
        <f t="shared" ref="G54:G67" si="21">IFERROR(D54-F54,"")</f>
        <v>3.0869999999999891</v>
      </c>
      <c r="H54" s="301">
        <v>335.5</v>
      </c>
      <c r="I54" s="131">
        <v>400.65800000000002</v>
      </c>
      <c r="J54" s="291">
        <f t="shared" si="13"/>
        <v>119.42116244411326</v>
      </c>
      <c r="K54" s="240">
        <v>305.2</v>
      </c>
      <c r="L54" s="243">
        <f t="shared" si="18"/>
        <v>95.458000000000027</v>
      </c>
      <c r="M54" s="131">
        <f t="shared" si="19"/>
        <v>15.71287948013036</v>
      </c>
      <c r="N54" s="74">
        <f t="shared" ref="N54:N67" si="22">IFERROR(IF(F54&gt;0,K54/F54*10,""),"")</f>
        <v>12.115919015482334</v>
      </c>
      <c r="O54" s="99">
        <f t="shared" si="7"/>
        <v>3.596960464648026</v>
      </c>
      <c r="Q54" s="54" t="s">
        <v>160</v>
      </c>
    </row>
    <row r="55" spans="1:17" s="1" customFormat="1" ht="15" hidden="1" customHeight="1" x14ac:dyDescent="0.2">
      <c r="A55" s="101" t="str">
        <f t="shared" si="5"/>
        <v>x</v>
      </c>
      <c r="B55" s="210" t="s">
        <v>92</v>
      </c>
      <c r="C55" s="206"/>
      <c r="D55" s="131">
        <v>0</v>
      </c>
      <c r="E55" s="240">
        <f t="shared" si="6"/>
        <v>0</v>
      </c>
      <c r="F55" s="131">
        <v>0</v>
      </c>
      <c r="G55" s="99">
        <f t="shared" si="21"/>
        <v>0</v>
      </c>
      <c r="H55" s="301"/>
      <c r="I55" s="131">
        <v>0</v>
      </c>
      <c r="J55" s="291" t="str">
        <f t="shared" si="13"/>
        <v/>
      </c>
      <c r="K55" s="240">
        <v>0</v>
      </c>
      <c r="L55" s="243">
        <f t="shared" si="18"/>
        <v>0</v>
      </c>
      <c r="M55" s="131" t="str">
        <f t="shared" si="19"/>
        <v/>
      </c>
      <c r="N55" s="74" t="str">
        <f t="shared" si="22"/>
        <v/>
      </c>
      <c r="O55" s="99" t="str">
        <f t="shared" si="7"/>
        <v/>
      </c>
      <c r="Q55" s="54" t="s">
        <v>160</v>
      </c>
    </row>
    <row r="56" spans="1:17" s="1" customFormat="1" ht="15.75" x14ac:dyDescent="0.2">
      <c r="A56" s="101">
        <f t="shared" si="5"/>
        <v>5.2640000000000002</v>
      </c>
      <c r="B56" s="210" t="s">
        <v>93</v>
      </c>
      <c r="C56" s="206">
        <v>8.1847999999999992</v>
      </c>
      <c r="D56" s="131">
        <v>5.2640000000000002</v>
      </c>
      <c r="E56" s="240">
        <f t="shared" si="6"/>
        <v>64.31433877431337</v>
      </c>
      <c r="F56" s="131">
        <v>4.8920000000000003</v>
      </c>
      <c r="G56" s="99">
        <f t="shared" si="21"/>
        <v>0.37199999999999989</v>
      </c>
      <c r="H56" s="301">
        <v>12</v>
      </c>
      <c r="I56" s="131">
        <v>11.6</v>
      </c>
      <c r="J56" s="291">
        <f t="shared" si="13"/>
        <v>96.666666666666671</v>
      </c>
      <c r="K56" s="240">
        <v>9</v>
      </c>
      <c r="L56" s="243">
        <f t="shared" si="18"/>
        <v>2.5999999999999996</v>
      </c>
      <c r="M56" s="131">
        <f t="shared" si="19"/>
        <v>22.036474164133736</v>
      </c>
      <c r="N56" s="74">
        <f t="shared" si="22"/>
        <v>18.397383483237938</v>
      </c>
      <c r="O56" s="99">
        <f t="shared" si="7"/>
        <v>3.6390906808957979</v>
      </c>
      <c r="Q56" s="54" t="s">
        <v>160</v>
      </c>
    </row>
    <row r="57" spans="1:17" s="1" customFormat="1" ht="15.75" x14ac:dyDescent="0.2">
      <c r="A57" s="101">
        <f t="shared" si="5"/>
        <v>129</v>
      </c>
      <c r="B57" s="210" t="s">
        <v>94</v>
      </c>
      <c r="C57" s="206">
        <v>214.83503999999999</v>
      </c>
      <c r="D57" s="131">
        <v>129</v>
      </c>
      <c r="E57" s="240">
        <f t="shared" si="6"/>
        <v>60.046070696847224</v>
      </c>
      <c r="F57" s="131">
        <v>147.16999999999999</v>
      </c>
      <c r="G57" s="99">
        <f t="shared" si="21"/>
        <v>-18.169999999999987</v>
      </c>
      <c r="H57" s="301">
        <v>234</v>
      </c>
      <c r="I57" s="131">
        <v>245.8</v>
      </c>
      <c r="J57" s="291">
        <f t="shared" si="13"/>
        <v>105.04273504273505</v>
      </c>
      <c r="K57" s="240">
        <v>216</v>
      </c>
      <c r="L57" s="243">
        <f t="shared" si="18"/>
        <v>29.800000000000011</v>
      </c>
      <c r="M57" s="131">
        <f t="shared" si="19"/>
        <v>19.054263565891475</v>
      </c>
      <c r="N57" s="74">
        <f t="shared" si="22"/>
        <v>14.676904260379155</v>
      </c>
      <c r="O57" s="99">
        <f t="shared" si="7"/>
        <v>4.3773593055123197</v>
      </c>
      <c r="Q57" s="54" t="s">
        <v>160</v>
      </c>
    </row>
    <row r="58" spans="1:17" s="1" customFormat="1" ht="15" hidden="1" customHeight="1" x14ac:dyDescent="0.2">
      <c r="A58" s="101" t="str">
        <f t="shared" si="5"/>
        <v>x</v>
      </c>
      <c r="B58" s="210" t="s">
        <v>57</v>
      </c>
      <c r="C58" s="206">
        <v>0.30559999999999998</v>
      </c>
      <c r="D58" s="131">
        <v>0</v>
      </c>
      <c r="E58" s="240">
        <f t="shared" si="6"/>
        <v>0</v>
      </c>
      <c r="F58" s="131">
        <v>0</v>
      </c>
      <c r="G58" s="99">
        <f t="shared" si="21"/>
        <v>0</v>
      </c>
      <c r="H58" s="301"/>
      <c r="I58" s="131">
        <v>0</v>
      </c>
      <c r="J58" s="291" t="str">
        <f t="shared" si="13"/>
        <v/>
      </c>
      <c r="K58" s="240">
        <v>0</v>
      </c>
      <c r="L58" s="243">
        <f t="shared" si="18"/>
        <v>0</v>
      </c>
      <c r="M58" s="131" t="str">
        <f t="shared" si="19"/>
        <v/>
      </c>
      <c r="N58" s="74" t="str">
        <f t="shared" si="22"/>
        <v/>
      </c>
      <c r="O58" s="99" t="str">
        <f t="shared" si="7"/>
        <v/>
      </c>
      <c r="Q58" s="54" t="s">
        <v>160</v>
      </c>
    </row>
    <row r="59" spans="1:17" s="1" customFormat="1" ht="15.75" x14ac:dyDescent="0.2">
      <c r="A59" s="101">
        <f t="shared" si="5"/>
        <v>2.6640000000000001</v>
      </c>
      <c r="B59" s="210" t="s">
        <v>32</v>
      </c>
      <c r="C59" s="206">
        <v>6.8032000000000004</v>
      </c>
      <c r="D59" s="131">
        <v>2.6640000000000001</v>
      </c>
      <c r="E59" s="240">
        <f t="shared" si="6"/>
        <v>39.158043273753528</v>
      </c>
      <c r="F59" s="131">
        <v>3.448</v>
      </c>
      <c r="G59" s="99">
        <f t="shared" si="21"/>
        <v>-0.78399999999999981</v>
      </c>
      <c r="H59" s="301">
        <v>6.4</v>
      </c>
      <c r="I59" s="131">
        <v>4.2309999999999999</v>
      </c>
      <c r="J59" s="291">
        <f t="shared" si="13"/>
        <v>66.109374999999986</v>
      </c>
      <c r="K59" s="240">
        <v>2.8069999999999999</v>
      </c>
      <c r="L59" s="243">
        <f t="shared" si="18"/>
        <v>1.4239999999999999</v>
      </c>
      <c r="M59" s="131">
        <f t="shared" si="19"/>
        <v>15.882132132132131</v>
      </c>
      <c r="N59" s="74">
        <f t="shared" si="22"/>
        <v>8.1409512761020881</v>
      </c>
      <c r="O59" s="99">
        <f t="shared" si="7"/>
        <v>7.7411808560300432</v>
      </c>
      <c r="Q59" s="54" t="s">
        <v>160</v>
      </c>
    </row>
    <row r="60" spans="1:17" s="1" customFormat="1" ht="15" hidden="1" customHeight="1" x14ac:dyDescent="0.2">
      <c r="A60" s="101" t="str">
        <f t="shared" si="5"/>
        <v>x</v>
      </c>
      <c r="B60" s="210" t="s">
        <v>60</v>
      </c>
      <c r="C60" s="206"/>
      <c r="D60" s="131">
        <v>0</v>
      </c>
      <c r="E60" s="240">
        <f t="shared" si="6"/>
        <v>0</v>
      </c>
      <c r="F60" s="131">
        <v>0</v>
      </c>
      <c r="G60" s="99">
        <f t="shared" si="21"/>
        <v>0</v>
      </c>
      <c r="H60" s="301"/>
      <c r="I60" s="131">
        <v>0</v>
      </c>
      <c r="J60" s="291" t="str">
        <f t="shared" si="13"/>
        <v/>
      </c>
      <c r="K60" s="240">
        <v>0</v>
      </c>
      <c r="L60" s="243">
        <f t="shared" si="18"/>
        <v>0</v>
      </c>
      <c r="M60" s="131" t="str">
        <f t="shared" si="19"/>
        <v/>
      </c>
      <c r="N60" s="74" t="str">
        <f t="shared" si="22"/>
        <v/>
      </c>
      <c r="O60" s="99" t="str">
        <f t="shared" si="7"/>
        <v/>
      </c>
      <c r="Q60" s="54" t="s">
        <v>160</v>
      </c>
    </row>
    <row r="61" spans="1:17" s="1" customFormat="1" ht="15" hidden="1" customHeight="1" x14ac:dyDescent="0.2">
      <c r="A61" s="101" t="str">
        <f t="shared" si="5"/>
        <v>x</v>
      </c>
      <c r="B61" s="210" t="s">
        <v>33</v>
      </c>
      <c r="C61" s="206"/>
      <c r="D61" s="131">
        <v>0</v>
      </c>
      <c r="E61" s="240">
        <f t="shared" si="6"/>
        <v>0</v>
      </c>
      <c r="F61" s="131">
        <v>0</v>
      </c>
      <c r="G61" s="99">
        <f t="shared" si="21"/>
        <v>0</v>
      </c>
      <c r="H61" s="301">
        <v>0</v>
      </c>
      <c r="I61" s="131">
        <v>0</v>
      </c>
      <c r="J61" s="291" t="str">
        <f t="shared" si="13"/>
        <v/>
      </c>
      <c r="K61" s="240">
        <v>0</v>
      </c>
      <c r="L61" s="243">
        <f t="shared" si="18"/>
        <v>0</v>
      </c>
      <c r="M61" s="131" t="str">
        <f t="shared" si="19"/>
        <v/>
      </c>
      <c r="N61" s="74" t="str">
        <f t="shared" si="22"/>
        <v/>
      </c>
      <c r="O61" s="99" t="str">
        <f t="shared" si="7"/>
        <v/>
      </c>
      <c r="Q61" s="54" t="s">
        <v>160</v>
      </c>
    </row>
    <row r="62" spans="1:17" s="1" customFormat="1" ht="15.75" x14ac:dyDescent="0.2">
      <c r="A62" s="101">
        <f t="shared" si="5"/>
        <v>4.9189999999999996</v>
      </c>
      <c r="B62" s="210" t="s">
        <v>95</v>
      </c>
      <c r="C62" s="206">
        <v>5.7023000000000001</v>
      </c>
      <c r="D62" s="131">
        <v>4.9189999999999996</v>
      </c>
      <c r="E62" s="240">
        <f t="shared" si="6"/>
        <v>86.263437560282682</v>
      </c>
      <c r="F62" s="131">
        <v>6.7960000000000003</v>
      </c>
      <c r="G62" s="99">
        <f t="shared" si="21"/>
        <v>-1.8770000000000007</v>
      </c>
      <c r="H62" s="301">
        <v>3.8</v>
      </c>
      <c r="I62" s="131">
        <v>7.7679999999999998</v>
      </c>
      <c r="J62" s="291">
        <f t="shared" si="13"/>
        <v>204.42105263157896</v>
      </c>
      <c r="K62" s="240">
        <v>8.1999999999999993</v>
      </c>
      <c r="L62" s="243">
        <f t="shared" si="18"/>
        <v>-0.4319999999999995</v>
      </c>
      <c r="M62" s="131">
        <f t="shared" si="19"/>
        <v>15.791827607237243</v>
      </c>
      <c r="N62" s="74">
        <f t="shared" si="22"/>
        <v>12.065921130076514</v>
      </c>
      <c r="O62" s="99">
        <f t="shared" si="7"/>
        <v>3.7259064771607289</v>
      </c>
      <c r="Q62" s="54" t="s">
        <v>160</v>
      </c>
    </row>
    <row r="63" spans="1:17" s="1" customFormat="1" ht="15.75" x14ac:dyDescent="0.2">
      <c r="A63" s="101">
        <f t="shared" si="5"/>
        <v>719.8</v>
      </c>
      <c r="B63" s="210" t="s">
        <v>34</v>
      </c>
      <c r="C63" s="206">
        <v>1247.2570000000001</v>
      </c>
      <c r="D63" s="131">
        <v>719.8</v>
      </c>
      <c r="E63" s="240">
        <f t="shared" si="6"/>
        <v>57.710640228918329</v>
      </c>
      <c r="F63" s="131">
        <v>1018.542</v>
      </c>
      <c r="G63" s="99">
        <f t="shared" si="21"/>
        <v>-298.74200000000008</v>
      </c>
      <c r="H63" s="301">
        <v>1053</v>
      </c>
      <c r="I63" s="131">
        <v>941.9</v>
      </c>
      <c r="J63" s="291">
        <f t="shared" si="13"/>
        <v>89.449192782526112</v>
      </c>
      <c r="K63" s="240">
        <v>975.5</v>
      </c>
      <c r="L63" s="243">
        <f t="shared" si="18"/>
        <v>-33.600000000000023</v>
      </c>
      <c r="M63" s="131">
        <f t="shared" si="19"/>
        <v>13.085579327590997</v>
      </c>
      <c r="N63" s="74">
        <f t="shared" si="22"/>
        <v>9.5774155606739839</v>
      </c>
      <c r="O63" s="99">
        <f t="shared" si="7"/>
        <v>3.5081637669170131</v>
      </c>
      <c r="Q63" s="54" t="s">
        <v>160</v>
      </c>
    </row>
    <row r="64" spans="1:17" s="1" customFormat="1" ht="15.75" x14ac:dyDescent="0.2">
      <c r="A64" s="101">
        <f t="shared" si="5"/>
        <v>211.9</v>
      </c>
      <c r="B64" s="210" t="s">
        <v>35</v>
      </c>
      <c r="C64" s="206">
        <v>329.04757000000001</v>
      </c>
      <c r="D64" s="131">
        <v>211.9</v>
      </c>
      <c r="E64" s="240">
        <f t="shared" si="6"/>
        <v>64.397983549916503</v>
      </c>
      <c r="F64" s="131">
        <v>326.39999999999998</v>
      </c>
      <c r="G64" s="99">
        <f t="shared" si="21"/>
        <v>-114.49999999999997</v>
      </c>
      <c r="H64" s="301">
        <v>510</v>
      </c>
      <c r="I64" s="131">
        <v>406.3</v>
      </c>
      <c r="J64" s="291">
        <f t="shared" si="13"/>
        <v>79.666666666666657</v>
      </c>
      <c r="K64" s="240">
        <v>612.4</v>
      </c>
      <c r="L64" s="243">
        <f t="shared" si="18"/>
        <v>-206.09999999999997</v>
      </c>
      <c r="M64" s="131">
        <f t="shared" si="19"/>
        <v>19.174138744690893</v>
      </c>
      <c r="N64" s="74">
        <f t="shared" si="22"/>
        <v>18.762254901960784</v>
      </c>
      <c r="O64" s="99">
        <f t="shared" si="7"/>
        <v>0.41188384273010925</v>
      </c>
      <c r="Q64" s="54" t="s">
        <v>160</v>
      </c>
    </row>
    <row r="65" spans="1:17" s="1" customFormat="1" ht="15.75" x14ac:dyDescent="0.2">
      <c r="A65" s="101">
        <f t="shared" si="5"/>
        <v>444.2</v>
      </c>
      <c r="B65" s="205" t="s">
        <v>36</v>
      </c>
      <c r="C65" s="206">
        <v>754.73125000000005</v>
      </c>
      <c r="D65" s="131">
        <v>444.2</v>
      </c>
      <c r="E65" s="240">
        <f t="shared" si="6"/>
        <v>58.855387265334514</v>
      </c>
      <c r="F65" s="131">
        <v>737.2</v>
      </c>
      <c r="G65" s="99">
        <f t="shared" si="21"/>
        <v>-293.00000000000006</v>
      </c>
      <c r="H65" s="301">
        <v>950</v>
      </c>
      <c r="I65" s="131">
        <v>674.8</v>
      </c>
      <c r="J65" s="291">
        <f t="shared" si="13"/>
        <v>71.031578947368416</v>
      </c>
      <c r="K65" s="240">
        <v>958.2</v>
      </c>
      <c r="L65" s="243">
        <f t="shared" si="18"/>
        <v>-283.40000000000009</v>
      </c>
      <c r="M65" s="131">
        <f t="shared" si="19"/>
        <v>15.191355245384962</v>
      </c>
      <c r="N65" s="74">
        <f t="shared" si="22"/>
        <v>12.997829625610418</v>
      </c>
      <c r="O65" s="99">
        <f t="shared" si="7"/>
        <v>2.1935256197745439</v>
      </c>
      <c r="Q65" s="54" t="s">
        <v>160</v>
      </c>
    </row>
    <row r="66" spans="1:17" s="1" customFormat="1" ht="15.75" x14ac:dyDescent="0.2">
      <c r="A66" s="101">
        <f t="shared" si="5"/>
        <v>967.16</v>
      </c>
      <c r="B66" s="210" t="s">
        <v>37</v>
      </c>
      <c r="C66" s="206">
        <v>1560.2118362000001</v>
      </c>
      <c r="D66" s="131">
        <v>967.16</v>
      </c>
      <c r="E66" s="240">
        <f t="shared" si="6"/>
        <v>61.9890182576478</v>
      </c>
      <c r="F66" s="131">
        <v>1523.2840000000001</v>
      </c>
      <c r="G66" s="99">
        <f t="shared" si="21"/>
        <v>-556.12400000000014</v>
      </c>
      <c r="H66" s="301">
        <v>1850.5</v>
      </c>
      <c r="I66" s="131">
        <v>1491.509</v>
      </c>
      <c r="J66" s="291">
        <f t="shared" si="13"/>
        <v>80.600324236692785</v>
      </c>
      <c r="K66" s="240">
        <v>1806.0170000000001</v>
      </c>
      <c r="L66" s="243">
        <f t="shared" si="18"/>
        <v>-314.50800000000004</v>
      </c>
      <c r="M66" s="131">
        <f t="shared" si="19"/>
        <v>15.421533148600027</v>
      </c>
      <c r="N66" s="74">
        <f t="shared" si="22"/>
        <v>11.856075426512717</v>
      </c>
      <c r="O66" s="99">
        <f t="shared" si="7"/>
        <v>3.5654577220873094</v>
      </c>
      <c r="Q66" s="54" t="s">
        <v>160</v>
      </c>
    </row>
    <row r="67" spans="1:17" s="1" customFormat="1" ht="15.75" x14ac:dyDescent="0.2">
      <c r="A67" s="101">
        <f t="shared" si="5"/>
        <v>164.755</v>
      </c>
      <c r="B67" s="210" t="s">
        <v>38</v>
      </c>
      <c r="C67" s="206">
        <v>294.65190000000001</v>
      </c>
      <c r="D67" s="131">
        <v>164.755</v>
      </c>
      <c r="E67" s="240">
        <f t="shared" si="6"/>
        <v>55.915132398603227</v>
      </c>
      <c r="F67" s="131">
        <v>251.387</v>
      </c>
      <c r="G67" s="99">
        <f t="shared" si="21"/>
        <v>-86.632000000000005</v>
      </c>
      <c r="H67" s="301">
        <v>328.58800000000002</v>
      </c>
      <c r="I67" s="131">
        <v>286.37200000000001</v>
      </c>
      <c r="J67" s="291">
        <f t="shared" si="13"/>
        <v>87.152300144862267</v>
      </c>
      <c r="K67" s="240">
        <v>393.327</v>
      </c>
      <c r="L67" s="243">
        <f t="shared" si="18"/>
        <v>-106.95499999999998</v>
      </c>
      <c r="M67" s="131">
        <f t="shared" si="19"/>
        <v>17.381687960911659</v>
      </c>
      <c r="N67" s="74">
        <f t="shared" si="22"/>
        <v>15.646274469244631</v>
      </c>
      <c r="O67" s="99">
        <f t="shared" si="7"/>
        <v>1.7354134916670283</v>
      </c>
      <c r="Q67" s="54" t="s">
        <v>160</v>
      </c>
    </row>
    <row r="68" spans="1:17" s="13" customFormat="1" ht="15.75" x14ac:dyDescent="0.25">
      <c r="A68" s="101">
        <f t="shared" si="5"/>
        <v>146.05699999999999</v>
      </c>
      <c r="B68" s="211" t="s">
        <v>138</v>
      </c>
      <c r="C68" s="209">
        <v>195.02330000000001</v>
      </c>
      <c r="D68" s="132">
        <f>SUM(D69:D74)</f>
        <v>146.05699999999999</v>
      </c>
      <c r="E68" s="241">
        <f t="shared" si="6"/>
        <v>74.892076997979203</v>
      </c>
      <c r="F68" s="229">
        <f>SUM(F69:F74)</f>
        <v>130.768</v>
      </c>
      <c r="G68" s="25">
        <f>D68-F68</f>
        <v>15.288999999999987</v>
      </c>
      <c r="H68" s="303">
        <v>190.3</v>
      </c>
      <c r="I68" s="228">
        <f>SUM(I69:I74)</f>
        <v>162.245</v>
      </c>
      <c r="J68" s="340">
        <f t="shared" si="13"/>
        <v>85.257488176563328</v>
      </c>
      <c r="K68" s="21">
        <f>SUM(K69:K74)</f>
        <v>125.03699999999999</v>
      </c>
      <c r="L68" s="233">
        <f>I68-K68</f>
        <v>37.208000000000013</v>
      </c>
      <c r="M68" s="24">
        <f>IF(D68&gt;0,I68/D68*10,"")</f>
        <v>11.108334417384995</v>
      </c>
      <c r="N68" s="21">
        <f>IF(F68&gt;0,K68/F68*10,"")</f>
        <v>9.5617429340511428</v>
      </c>
      <c r="O68" s="140">
        <f t="shared" si="7"/>
        <v>1.5465914833338523</v>
      </c>
      <c r="Q68" s="54" t="s">
        <v>160</v>
      </c>
    </row>
    <row r="69" spans="1:17" s="1" customFormat="1" ht="15.75" x14ac:dyDescent="0.2">
      <c r="A69" s="101">
        <f t="shared" si="5"/>
        <v>40.83</v>
      </c>
      <c r="B69" s="210" t="s">
        <v>96</v>
      </c>
      <c r="C69" s="206">
        <v>41.517299999999999</v>
      </c>
      <c r="D69" s="131">
        <v>40.83</v>
      </c>
      <c r="E69" s="240">
        <f t="shared" si="6"/>
        <v>98.344545526804481</v>
      </c>
      <c r="F69" s="131">
        <v>22.555</v>
      </c>
      <c r="G69" s="99">
        <f t="shared" ref="G69:G74" si="23">IFERROR(D69-F69,"")</f>
        <v>18.274999999999999</v>
      </c>
      <c r="H69" s="301">
        <v>39.1</v>
      </c>
      <c r="I69" s="131">
        <v>70.335999999999999</v>
      </c>
      <c r="J69" s="291">
        <f t="shared" ref="J69:J100" si="24">IFERROR(I69/H69*100,"")</f>
        <v>179.88746803069054</v>
      </c>
      <c r="K69" s="240">
        <v>22.713999999999999</v>
      </c>
      <c r="L69" s="243">
        <f t="shared" ref="L69:L74" si="25">IFERROR(I69-K69,"")</f>
        <v>47.622</v>
      </c>
      <c r="M69" s="131">
        <f t="shared" ref="M69:M74" si="26">IFERROR(IF(D69&gt;0,I69/D69*10,""),"")</f>
        <v>17.226549106049475</v>
      </c>
      <c r="N69" s="74">
        <f t="shared" ref="N69:N74" si="27">IFERROR(IF(F69&gt;0,K69/F69*10,""),"")</f>
        <v>10.070494347151406</v>
      </c>
      <c r="O69" s="99">
        <f t="shared" si="7"/>
        <v>7.156054758898069</v>
      </c>
      <c r="Q69" s="54" t="s">
        <v>160</v>
      </c>
    </row>
    <row r="70" spans="1:17" s="1" customFormat="1" ht="15" hidden="1" customHeight="1" x14ac:dyDescent="0.2">
      <c r="A70" s="101" t="str">
        <f t="shared" ref="A70:A101" si="28">IF(OR(D70="",D70=0),"x",D70)</f>
        <v>x</v>
      </c>
      <c r="B70" s="212" t="s">
        <v>39</v>
      </c>
      <c r="C70" s="206">
        <v>0.89</v>
      </c>
      <c r="D70" s="131">
        <v>0</v>
      </c>
      <c r="E70" s="240">
        <f t="shared" ref="E70:E101" si="29">IFERROR(D70/C70*100,0)</f>
        <v>0</v>
      </c>
      <c r="F70" s="131">
        <v>0</v>
      </c>
      <c r="G70" s="99">
        <f t="shared" si="23"/>
        <v>0</v>
      </c>
      <c r="H70" s="301">
        <v>0.9</v>
      </c>
      <c r="I70" s="131">
        <v>0</v>
      </c>
      <c r="J70" s="291">
        <f t="shared" si="24"/>
        <v>0</v>
      </c>
      <c r="K70" s="240">
        <v>0</v>
      </c>
      <c r="L70" s="243">
        <f t="shared" si="25"/>
        <v>0</v>
      </c>
      <c r="M70" s="131" t="str">
        <f t="shared" si="26"/>
        <v/>
      </c>
      <c r="N70" s="74" t="str">
        <f t="shared" si="27"/>
        <v/>
      </c>
      <c r="O70" s="99" t="str">
        <f t="shared" si="7"/>
        <v/>
      </c>
      <c r="Q70" s="54" t="s">
        <v>160</v>
      </c>
    </row>
    <row r="71" spans="1:17" s="1" customFormat="1" ht="15" customHeight="1" x14ac:dyDescent="0.2">
      <c r="A71" s="101">
        <f t="shared" si="28"/>
        <v>0.127</v>
      </c>
      <c r="B71" s="210" t="s">
        <v>40</v>
      </c>
      <c r="C71" s="206">
        <v>0.182</v>
      </c>
      <c r="D71" s="131">
        <v>0.127</v>
      </c>
      <c r="E71" s="240">
        <f t="shared" si="29"/>
        <v>69.780219780219781</v>
      </c>
      <c r="F71" s="131">
        <v>1.2999999999999999E-2</v>
      </c>
      <c r="G71" s="99">
        <f t="shared" si="23"/>
        <v>0.114</v>
      </c>
      <c r="H71" s="301"/>
      <c r="I71" s="131">
        <v>0.20899999999999999</v>
      </c>
      <c r="J71" s="291" t="str">
        <f t="shared" si="24"/>
        <v/>
      </c>
      <c r="K71" s="240">
        <v>2.3E-2</v>
      </c>
      <c r="L71" s="243">
        <f t="shared" si="25"/>
        <v>0.186</v>
      </c>
      <c r="M71" s="131">
        <f t="shared" si="26"/>
        <v>16.456692913385826</v>
      </c>
      <c r="N71" s="74">
        <f t="shared" si="27"/>
        <v>17.692307692307693</v>
      </c>
      <c r="O71" s="99">
        <f t="shared" si="7"/>
        <v>-1.2356147789218674</v>
      </c>
      <c r="Q71" s="54" t="s">
        <v>160</v>
      </c>
    </row>
    <row r="72" spans="1:17" s="1" customFormat="1" ht="15" hidden="1" customHeight="1" x14ac:dyDescent="0.2">
      <c r="A72" s="101" t="str">
        <f t="shared" si="28"/>
        <v>x</v>
      </c>
      <c r="B72" s="210" t="s">
        <v>136</v>
      </c>
      <c r="C72" s="206">
        <v>0.182</v>
      </c>
      <c r="D72" s="131" t="s">
        <v>136</v>
      </c>
      <c r="E72" s="240">
        <f t="shared" si="29"/>
        <v>0</v>
      </c>
      <c r="F72" s="131" t="s">
        <v>136</v>
      </c>
      <c r="G72" s="99" t="str">
        <f t="shared" si="23"/>
        <v/>
      </c>
      <c r="H72" s="301"/>
      <c r="I72" s="131" t="s">
        <v>136</v>
      </c>
      <c r="J72" s="291" t="str">
        <f t="shared" si="24"/>
        <v/>
      </c>
      <c r="K72" s="240" t="s">
        <v>136</v>
      </c>
      <c r="L72" s="243" t="str">
        <f t="shared" si="25"/>
        <v/>
      </c>
      <c r="M72" s="131" t="str">
        <f t="shared" si="26"/>
        <v/>
      </c>
      <c r="N72" s="74" t="str">
        <f t="shared" si="27"/>
        <v/>
      </c>
      <c r="O72" s="99" t="str">
        <f t="shared" ref="O72:O101" si="30">IFERROR(M72-N72,"")</f>
        <v/>
      </c>
      <c r="Q72" s="54" t="s">
        <v>160</v>
      </c>
    </row>
    <row r="73" spans="1:17" s="1" customFormat="1" ht="15" hidden="1" customHeight="1" x14ac:dyDescent="0.2">
      <c r="A73" s="101" t="str">
        <f t="shared" si="28"/>
        <v>x</v>
      </c>
      <c r="B73" s="210" t="s">
        <v>136</v>
      </c>
      <c r="C73" s="206"/>
      <c r="D73" s="131" t="s">
        <v>136</v>
      </c>
      <c r="E73" s="240">
        <f t="shared" si="29"/>
        <v>0</v>
      </c>
      <c r="F73" s="131" t="s">
        <v>136</v>
      </c>
      <c r="G73" s="99" t="str">
        <f t="shared" si="23"/>
        <v/>
      </c>
      <c r="H73" s="301"/>
      <c r="I73" s="131" t="s">
        <v>136</v>
      </c>
      <c r="J73" s="291" t="str">
        <f t="shared" si="24"/>
        <v/>
      </c>
      <c r="K73" s="240" t="s">
        <v>136</v>
      </c>
      <c r="L73" s="243" t="str">
        <f t="shared" si="25"/>
        <v/>
      </c>
      <c r="M73" s="131" t="str">
        <f t="shared" si="26"/>
        <v/>
      </c>
      <c r="N73" s="74" t="str">
        <f t="shared" si="27"/>
        <v/>
      </c>
      <c r="O73" s="99" t="str">
        <f t="shared" si="30"/>
        <v/>
      </c>
      <c r="Q73" s="54" t="s">
        <v>160</v>
      </c>
    </row>
    <row r="74" spans="1:17" s="1" customFormat="1" ht="15.75" x14ac:dyDescent="0.2">
      <c r="A74" s="101">
        <f t="shared" si="28"/>
        <v>105.1</v>
      </c>
      <c r="B74" s="210" t="s">
        <v>41</v>
      </c>
      <c r="C74" s="206">
        <v>152.434</v>
      </c>
      <c r="D74" s="131">
        <v>105.1</v>
      </c>
      <c r="E74" s="240">
        <f t="shared" si="29"/>
        <v>68.947872521878324</v>
      </c>
      <c r="F74" s="131">
        <v>108.2</v>
      </c>
      <c r="G74" s="99">
        <f t="shared" si="23"/>
        <v>-3.1000000000000085</v>
      </c>
      <c r="H74" s="301">
        <v>150.30000000000001</v>
      </c>
      <c r="I74" s="131">
        <v>91.7</v>
      </c>
      <c r="J74" s="291">
        <f t="shared" si="24"/>
        <v>61.011310711909516</v>
      </c>
      <c r="K74" s="240">
        <v>102.3</v>
      </c>
      <c r="L74" s="243">
        <f t="shared" si="25"/>
        <v>-10.599999999999994</v>
      </c>
      <c r="M74" s="131">
        <f t="shared" si="26"/>
        <v>8.7250237868696487</v>
      </c>
      <c r="N74" s="74">
        <f t="shared" si="27"/>
        <v>9.4547134935304982</v>
      </c>
      <c r="O74" s="99">
        <f t="shared" si="30"/>
        <v>-0.72968970666084942</v>
      </c>
      <c r="Q74" s="54" t="s">
        <v>160</v>
      </c>
    </row>
    <row r="75" spans="1:17" s="13" customFormat="1" ht="15.75" x14ac:dyDescent="0.25">
      <c r="A75" s="101">
        <f t="shared" si="28"/>
        <v>819.60400000000004</v>
      </c>
      <c r="B75" s="208" t="s">
        <v>42</v>
      </c>
      <c r="C75" s="209">
        <v>826.62005999999997</v>
      </c>
      <c r="D75" s="228">
        <f>SUM(D76:D88)</f>
        <v>819.60400000000004</v>
      </c>
      <c r="E75" s="241">
        <f t="shared" si="29"/>
        <v>99.151235211978772</v>
      </c>
      <c r="F75" s="24">
        <f>SUM(F76:F88)</f>
        <v>824.32799999999986</v>
      </c>
      <c r="G75" s="140">
        <f>D75-F75</f>
        <v>-4.723999999999819</v>
      </c>
      <c r="H75" s="237">
        <v>818.97771999999998</v>
      </c>
      <c r="I75" s="130">
        <f>SUM(I76:I88)</f>
        <v>1010.2589999999999</v>
      </c>
      <c r="J75" s="241">
        <f t="shared" si="24"/>
        <v>123.35610302072686</v>
      </c>
      <c r="K75" s="241">
        <f>SUM(K76:K88)</f>
        <v>1024.8869999999999</v>
      </c>
      <c r="L75" s="146">
        <f>I75-K75</f>
        <v>-14.628000000000043</v>
      </c>
      <c r="M75" s="24">
        <f>IF(D75&gt;0,I75/D75*10,"")</f>
        <v>12.326184352443372</v>
      </c>
      <c r="N75" s="21">
        <f>IF(F75&gt;0,K75/F75*10,"")</f>
        <v>12.432999970885376</v>
      </c>
      <c r="O75" s="140">
        <f t="shared" si="30"/>
        <v>-0.10681561844200438</v>
      </c>
      <c r="Q75" s="54" t="s">
        <v>160</v>
      </c>
    </row>
    <row r="76" spans="1:17" s="1" customFormat="1" ht="15" hidden="1" customHeight="1" x14ac:dyDescent="0.2">
      <c r="A76" s="101" t="str">
        <f t="shared" si="28"/>
        <v>x</v>
      </c>
      <c r="B76" s="210" t="s">
        <v>139</v>
      </c>
      <c r="C76" s="206"/>
      <c r="D76" s="131">
        <v>0</v>
      </c>
      <c r="E76" s="240">
        <f t="shared" si="29"/>
        <v>0</v>
      </c>
      <c r="F76" s="131">
        <v>0</v>
      </c>
      <c r="G76" s="99">
        <f t="shared" ref="G76:G88" si="31">IFERROR(D76-F76,"")</f>
        <v>0</v>
      </c>
      <c r="H76" s="301"/>
      <c r="I76" s="131">
        <v>0</v>
      </c>
      <c r="J76" s="291" t="str">
        <f t="shared" si="24"/>
        <v/>
      </c>
      <c r="K76" s="240">
        <v>0</v>
      </c>
      <c r="L76" s="243">
        <f t="shared" ref="L76:L88" si="32">IFERROR(I76-K76,"")</f>
        <v>0</v>
      </c>
      <c r="M76" s="131" t="str">
        <f t="shared" ref="M76:M88" si="33">IFERROR(IF(D76&gt;0,I76/D76*10,""),"")</f>
        <v/>
      </c>
      <c r="N76" s="74" t="str">
        <f t="shared" ref="N76:N88" si="34">IFERROR(IF(F76&gt;0,K76/F76*10,""),"")</f>
        <v/>
      </c>
      <c r="O76" s="99" t="str">
        <f t="shared" si="30"/>
        <v/>
      </c>
      <c r="Q76" s="54" t="s">
        <v>161</v>
      </c>
    </row>
    <row r="77" spans="1:17" s="1" customFormat="1" ht="15" hidden="1" customHeight="1" x14ac:dyDescent="0.2">
      <c r="A77" s="101" t="str">
        <f t="shared" si="28"/>
        <v>x</v>
      </c>
      <c r="B77" s="210" t="s">
        <v>140</v>
      </c>
      <c r="C77" s="206"/>
      <c r="D77" s="131">
        <v>0</v>
      </c>
      <c r="E77" s="240">
        <f t="shared" si="29"/>
        <v>0</v>
      </c>
      <c r="F77" s="131">
        <v>0</v>
      </c>
      <c r="G77" s="99">
        <f t="shared" si="31"/>
        <v>0</v>
      </c>
      <c r="H77" s="301"/>
      <c r="I77" s="131">
        <v>0</v>
      </c>
      <c r="J77" s="291" t="str">
        <f t="shared" si="24"/>
        <v/>
      </c>
      <c r="K77" s="240">
        <v>0</v>
      </c>
      <c r="L77" s="243">
        <f t="shared" si="32"/>
        <v>0</v>
      </c>
      <c r="M77" s="131" t="str">
        <f t="shared" si="33"/>
        <v/>
      </c>
      <c r="N77" s="74" t="str">
        <f t="shared" si="34"/>
        <v/>
      </c>
      <c r="O77" s="99" t="str">
        <f t="shared" si="30"/>
        <v/>
      </c>
      <c r="Q77" s="54" t="s">
        <v>160</v>
      </c>
    </row>
    <row r="78" spans="1:17" s="1" customFormat="1" ht="15" customHeight="1" x14ac:dyDescent="0.2">
      <c r="A78" s="101">
        <f t="shared" si="28"/>
        <v>0.58299999999999996</v>
      </c>
      <c r="B78" s="210" t="s">
        <v>141</v>
      </c>
      <c r="C78" s="206">
        <v>0.58299999999999996</v>
      </c>
      <c r="D78" s="131">
        <v>0.58299999999999996</v>
      </c>
      <c r="E78" s="240">
        <f t="shared" si="29"/>
        <v>100</v>
      </c>
      <c r="F78" s="131">
        <v>0</v>
      </c>
      <c r="G78" s="99">
        <f t="shared" si="31"/>
        <v>0.58299999999999996</v>
      </c>
      <c r="H78" s="301">
        <v>0.4</v>
      </c>
      <c r="I78" s="131">
        <v>0.58799999999999997</v>
      </c>
      <c r="J78" s="291">
        <f t="shared" si="24"/>
        <v>146.99999999999997</v>
      </c>
      <c r="K78" s="240">
        <v>0</v>
      </c>
      <c r="L78" s="243">
        <f t="shared" si="32"/>
        <v>0.58799999999999997</v>
      </c>
      <c r="M78" s="131">
        <f t="shared" si="33"/>
        <v>10.085763293310464</v>
      </c>
      <c r="N78" s="74" t="str">
        <f t="shared" si="34"/>
        <v/>
      </c>
      <c r="O78" s="99" t="str">
        <f t="shared" si="30"/>
        <v/>
      </c>
      <c r="Q78" s="54" t="s">
        <v>160</v>
      </c>
    </row>
    <row r="79" spans="1:17" s="1" customFormat="1" ht="15.75" x14ac:dyDescent="0.2">
      <c r="A79" s="101">
        <f t="shared" si="28"/>
        <v>758.24</v>
      </c>
      <c r="B79" s="210" t="s">
        <v>43</v>
      </c>
      <c r="C79" s="206">
        <v>758.24015999999995</v>
      </c>
      <c r="D79" s="131">
        <v>758.24</v>
      </c>
      <c r="E79" s="240">
        <f t="shared" si="29"/>
        <v>99.999978898506257</v>
      </c>
      <c r="F79" s="131">
        <v>778.44399999999996</v>
      </c>
      <c r="G79" s="99">
        <f t="shared" si="31"/>
        <v>-20.203999999999951</v>
      </c>
      <c r="H79" s="301">
        <v>753.6</v>
      </c>
      <c r="I79" s="131">
        <v>944.8</v>
      </c>
      <c r="J79" s="291">
        <f t="shared" si="24"/>
        <v>125.37154989384287</v>
      </c>
      <c r="K79" s="240">
        <v>959.6</v>
      </c>
      <c r="L79" s="243">
        <f t="shared" si="32"/>
        <v>-14.800000000000068</v>
      </c>
      <c r="M79" s="131">
        <f t="shared" si="33"/>
        <v>12.460434690863051</v>
      </c>
      <c r="N79" s="74">
        <f t="shared" si="34"/>
        <v>12.327155196777163</v>
      </c>
      <c r="O79" s="99">
        <f t="shared" si="30"/>
        <v>0.13327949408588857</v>
      </c>
      <c r="Q79" s="54" t="s">
        <v>160</v>
      </c>
    </row>
    <row r="80" spans="1:17" s="1" customFormat="1" ht="15.75" x14ac:dyDescent="0.2">
      <c r="A80" s="101">
        <f t="shared" si="28"/>
        <v>0.16800000000000001</v>
      </c>
      <c r="B80" s="210" t="s">
        <v>44</v>
      </c>
      <c r="C80" s="206">
        <v>0.17169999999999999</v>
      </c>
      <c r="D80" s="131">
        <v>0.16800000000000001</v>
      </c>
      <c r="E80" s="240">
        <f t="shared" si="29"/>
        <v>97.845078625509615</v>
      </c>
      <c r="F80" s="131">
        <v>5.5E-2</v>
      </c>
      <c r="G80" s="99">
        <f t="shared" si="31"/>
        <v>0.11300000000000002</v>
      </c>
      <c r="H80" s="301">
        <v>0.13272000000000003</v>
      </c>
      <c r="I80" s="131">
        <v>0.42</v>
      </c>
      <c r="J80" s="291">
        <f t="shared" si="24"/>
        <v>316.45569620253156</v>
      </c>
      <c r="K80" s="240">
        <v>8.2000000000000003E-2</v>
      </c>
      <c r="L80" s="243">
        <f t="shared" si="32"/>
        <v>0.33799999999999997</v>
      </c>
      <c r="M80" s="131">
        <f t="shared" si="33"/>
        <v>24.999999999999996</v>
      </c>
      <c r="N80" s="74">
        <f t="shared" si="34"/>
        <v>14.90909090909091</v>
      </c>
      <c r="O80" s="99">
        <f t="shared" si="30"/>
        <v>10.090909090909086</v>
      </c>
      <c r="Q80" s="54" t="s">
        <v>160</v>
      </c>
    </row>
    <row r="81" spans="1:17" s="1" customFormat="1" ht="15" hidden="1" customHeight="1" x14ac:dyDescent="0.2">
      <c r="A81" s="101" t="str">
        <f t="shared" si="28"/>
        <v>x</v>
      </c>
      <c r="B81" s="210" t="s">
        <v>136</v>
      </c>
      <c r="C81" s="206"/>
      <c r="D81" s="131" t="s">
        <v>136</v>
      </c>
      <c r="E81" s="240">
        <f t="shared" si="29"/>
        <v>0</v>
      </c>
      <c r="F81" s="131" t="s">
        <v>136</v>
      </c>
      <c r="G81" s="99" t="str">
        <f t="shared" si="31"/>
        <v/>
      </c>
      <c r="H81" s="301"/>
      <c r="I81" s="131" t="s">
        <v>136</v>
      </c>
      <c r="J81" s="291" t="str">
        <f t="shared" si="24"/>
        <v/>
      </c>
      <c r="K81" s="240" t="s">
        <v>136</v>
      </c>
      <c r="L81" s="243" t="str">
        <f t="shared" si="32"/>
        <v/>
      </c>
      <c r="M81" s="131" t="str">
        <f t="shared" si="33"/>
        <v/>
      </c>
      <c r="N81" s="74" t="str">
        <f t="shared" si="34"/>
        <v/>
      </c>
      <c r="O81" s="99" t="str">
        <f t="shared" si="30"/>
        <v/>
      </c>
      <c r="Q81" s="54" t="s">
        <v>160</v>
      </c>
    </row>
    <row r="82" spans="1:17" s="1" customFormat="1" ht="15" hidden="1" customHeight="1" x14ac:dyDescent="0.2">
      <c r="A82" s="101" t="str">
        <f t="shared" si="28"/>
        <v>x</v>
      </c>
      <c r="B82" s="210" t="s">
        <v>136</v>
      </c>
      <c r="C82" s="206"/>
      <c r="D82" s="131" t="s">
        <v>136</v>
      </c>
      <c r="E82" s="240">
        <f t="shared" si="29"/>
        <v>0</v>
      </c>
      <c r="F82" s="131" t="s">
        <v>136</v>
      </c>
      <c r="G82" s="99" t="str">
        <f t="shared" si="31"/>
        <v/>
      </c>
      <c r="H82" s="301"/>
      <c r="I82" s="131" t="s">
        <v>136</v>
      </c>
      <c r="J82" s="291" t="str">
        <f t="shared" si="24"/>
        <v/>
      </c>
      <c r="K82" s="240" t="s">
        <v>136</v>
      </c>
      <c r="L82" s="243" t="str">
        <f t="shared" si="32"/>
        <v/>
      </c>
      <c r="M82" s="131" t="str">
        <f t="shared" si="33"/>
        <v/>
      </c>
      <c r="N82" s="74" t="str">
        <f t="shared" si="34"/>
        <v/>
      </c>
      <c r="O82" s="99" t="str">
        <f t="shared" si="30"/>
        <v/>
      </c>
      <c r="Q82" s="54" t="s">
        <v>160</v>
      </c>
    </row>
    <row r="83" spans="1:17" s="1" customFormat="1" ht="15" hidden="1" customHeight="1" x14ac:dyDescent="0.2">
      <c r="A83" s="101" t="str">
        <f t="shared" si="28"/>
        <v>x</v>
      </c>
      <c r="B83" s="210" t="s">
        <v>45</v>
      </c>
      <c r="C83" s="206"/>
      <c r="D83" s="131">
        <v>0</v>
      </c>
      <c r="E83" s="240">
        <f t="shared" si="29"/>
        <v>0</v>
      </c>
      <c r="F83" s="131">
        <v>0</v>
      </c>
      <c r="G83" s="99">
        <f t="shared" si="31"/>
        <v>0</v>
      </c>
      <c r="H83" s="301"/>
      <c r="I83" s="131">
        <v>0</v>
      </c>
      <c r="J83" s="291" t="str">
        <f t="shared" si="24"/>
        <v/>
      </c>
      <c r="K83" s="240">
        <v>0</v>
      </c>
      <c r="L83" s="243">
        <f t="shared" si="32"/>
        <v>0</v>
      </c>
      <c r="M83" s="131" t="str">
        <f t="shared" si="33"/>
        <v/>
      </c>
      <c r="N83" s="74" t="str">
        <f t="shared" si="34"/>
        <v/>
      </c>
      <c r="O83" s="99" t="str">
        <f t="shared" si="30"/>
        <v/>
      </c>
      <c r="Q83" s="54" t="s">
        <v>160</v>
      </c>
    </row>
    <row r="84" spans="1:17" s="1" customFormat="1" ht="15" hidden="1" customHeight="1" x14ac:dyDescent="0.2">
      <c r="A84" s="101" t="str">
        <f t="shared" si="28"/>
        <v>x</v>
      </c>
      <c r="B84" s="210" t="s">
        <v>136</v>
      </c>
      <c r="C84" s="206"/>
      <c r="D84" s="131" t="s">
        <v>136</v>
      </c>
      <c r="E84" s="240">
        <f t="shared" si="29"/>
        <v>0</v>
      </c>
      <c r="F84" s="131" t="s">
        <v>136</v>
      </c>
      <c r="G84" s="99" t="str">
        <f t="shared" si="31"/>
        <v/>
      </c>
      <c r="H84" s="301"/>
      <c r="I84" s="131" t="s">
        <v>136</v>
      </c>
      <c r="J84" s="291" t="str">
        <f t="shared" si="24"/>
        <v/>
      </c>
      <c r="K84" s="240" t="s">
        <v>136</v>
      </c>
      <c r="L84" s="243" t="str">
        <f t="shared" si="32"/>
        <v/>
      </c>
      <c r="M84" s="131" t="str">
        <f t="shared" si="33"/>
        <v/>
      </c>
      <c r="N84" s="74" t="str">
        <f t="shared" si="34"/>
        <v/>
      </c>
      <c r="O84" s="99" t="str">
        <f t="shared" si="30"/>
        <v/>
      </c>
      <c r="Q84" s="54" t="s">
        <v>160</v>
      </c>
    </row>
    <row r="85" spans="1:17" s="1" customFormat="1" ht="15" hidden="1" customHeight="1" x14ac:dyDescent="0.2">
      <c r="A85" s="101" t="str">
        <f t="shared" si="28"/>
        <v>x</v>
      </c>
      <c r="B85" s="210" t="s">
        <v>46</v>
      </c>
      <c r="C85" s="206">
        <v>0.78200000000000003</v>
      </c>
      <c r="D85" s="131">
        <v>0</v>
      </c>
      <c r="E85" s="240">
        <f t="shared" si="29"/>
        <v>0</v>
      </c>
      <c r="F85" s="131">
        <v>0</v>
      </c>
      <c r="G85" s="99">
        <f t="shared" si="31"/>
        <v>0</v>
      </c>
      <c r="H85" s="301">
        <v>0.44500000000000001</v>
      </c>
      <c r="I85" s="131">
        <v>0</v>
      </c>
      <c r="J85" s="291">
        <f t="shared" si="24"/>
        <v>0</v>
      </c>
      <c r="K85" s="240">
        <v>0</v>
      </c>
      <c r="L85" s="243">
        <f t="shared" si="32"/>
        <v>0</v>
      </c>
      <c r="M85" s="131" t="str">
        <f t="shared" si="33"/>
        <v/>
      </c>
      <c r="N85" s="74" t="str">
        <f t="shared" si="34"/>
        <v/>
      </c>
      <c r="O85" s="99" t="str">
        <f t="shared" si="30"/>
        <v/>
      </c>
      <c r="Q85" s="54" t="s">
        <v>160</v>
      </c>
    </row>
    <row r="86" spans="1:17" s="1" customFormat="1" ht="15.75" x14ac:dyDescent="0.2">
      <c r="A86" s="101">
        <f t="shared" si="28"/>
        <v>25.869</v>
      </c>
      <c r="B86" s="210" t="s">
        <v>47</v>
      </c>
      <c r="C86" s="206">
        <v>27.856300000000001</v>
      </c>
      <c r="D86" s="131">
        <v>25.869</v>
      </c>
      <c r="E86" s="240">
        <f t="shared" si="29"/>
        <v>92.865886711444091</v>
      </c>
      <c r="F86" s="131">
        <v>14.375999999999999</v>
      </c>
      <c r="G86" s="99">
        <f t="shared" si="31"/>
        <v>11.493</v>
      </c>
      <c r="H86" s="301">
        <v>30</v>
      </c>
      <c r="I86" s="131">
        <v>32.767000000000003</v>
      </c>
      <c r="J86" s="291">
        <f t="shared" si="24"/>
        <v>109.22333333333334</v>
      </c>
      <c r="K86" s="240">
        <v>28.47</v>
      </c>
      <c r="L86" s="243">
        <f t="shared" si="32"/>
        <v>4.2970000000000041</v>
      </c>
      <c r="M86" s="131">
        <f t="shared" si="33"/>
        <v>12.666512041439562</v>
      </c>
      <c r="N86" s="74">
        <f t="shared" si="34"/>
        <v>19.803839732888147</v>
      </c>
      <c r="O86" s="99">
        <f t="shared" si="30"/>
        <v>-7.1373276914485846</v>
      </c>
      <c r="Q86" s="54" t="s">
        <v>160</v>
      </c>
    </row>
    <row r="87" spans="1:17" s="1" customFormat="1" ht="15.75" x14ac:dyDescent="0.2">
      <c r="A87" s="101">
        <f t="shared" si="28"/>
        <v>34.744</v>
      </c>
      <c r="B87" s="210" t="s">
        <v>48</v>
      </c>
      <c r="C87" s="206">
        <v>38.986899999999999</v>
      </c>
      <c r="D87" s="131">
        <v>34.744</v>
      </c>
      <c r="E87" s="240">
        <f t="shared" si="29"/>
        <v>89.117113697164953</v>
      </c>
      <c r="F87" s="131">
        <v>31.452999999999999</v>
      </c>
      <c r="G87" s="99">
        <f t="shared" si="31"/>
        <v>3.2910000000000004</v>
      </c>
      <c r="H87" s="301">
        <v>34.4</v>
      </c>
      <c r="I87" s="131">
        <v>31.684000000000001</v>
      </c>
      <c r="J87" s="291">
        <f t="shared" si="24"/>
        <v>92.104651162790702</v>
      </c>
      <c r="K87" s="240">
        <v>36.734999999999999</v>
      </c>
      <c r="L87" s="243">
        <f t="shared" si="32"/>
        <v>-5.0509999999999984</v>
      </c>
      <c r="M87" s="131">
        <f t="shared" si="33"/>
        <v>9.1192723923555157</v>
      </c>
      <c r="N87" s="74">
        <f t="shared" si="34"/>
        <v>11.679331065399168</v>
      </c>
      <c r="O87" s="99">
        <f t="shared" si="30"/>
        <v>-2.5600586730436525</v>
      </c>
      <c r="Q87" s="54" t="s">
        <v>160</v>
      </c>
    </row>
    <row r="88" spans="1:17" s="1" customFormat="1" ht="15" hidden="1" customHeight="1" x14ac:dyDescent="0.2">
      <c r="A88" s="101" t="str">
        <f t="shared" si="28"/>
        <v>x</v>
      </c>
      <c r="B88" s="205" t="s">
        <v>49</v>
      </c>
      <c r="C88" s="206"/>
      <c r="D88" s="131">
        <v>0</v>
      </c>
      <c r="E88" s="240">
        <f t="shared" si="29"/>
        <v>0</v>
      </c>
      <c r="F88" s="131">
        <v>0</v>
      </c>
      <c r="G88" s="99">
        <f t="shared" si="31"/>
        <v>0</v>
      </c>
      <c r="H88" s="301"/>
      <c r="I88" s="131">
        <v>0</v>
      </c>
      <c r="J88" s="291" t="str">
        <f t="shared" si="24"/>
        <v/>
      </c>
      <c r="K88" s="240">
        <v>0</v>
      </c>
      <c r="L88" s="243">
        <f t="shared" si="32"/>
        <v>0</v>
      </c>
      <c r="M88" s="131" t="str">
        <f t="shared" si="33"/>
        <v/>
      </c>
      <c r="N88" s="74" t="str">
        <f t="shared" si="34"/>
        <v/>
      </c>
      <c r="O88" s="99" t="str">
        <f t="shared" si="30"/>
        <v/>
      </c>
      <c r="Q88" s="54" t="s">
        <v>160</v>
      </c>
    </row>
    <row r="89" spans="1:17" s="13" customFormat="1" ht="15.75" customHeight="1" x14ac:dyDescent="0.25">
      <c r="A89" s="101">
        <f t="shared" si="28"/>
        <v>0.05</v>
      </c>
      <c r="B89" s="208" t="s">
        <v>50</v>
      </c>
      <c r="C89" s="209">
        <v>5.6704999999999997</v>
      </c>
      <c r="D89" s="228">
        <f>SUM(D90:D101)</f>
        <v>0.05</v>
      </c>
      <c r="E89" s="241">
        <f t="shared" si="29"/>
        <v>0.88175645886606135</v>
      </c>
      <c r="F89" s="24">
        <f>SUM(F90:F101)</f>
        <v>0.05</v>
      </c>
      <c r="G89" s="140">
        <f>D89-F89</f>
        <v>0</v>
      </c>
      <c r="H89" s="304">
        <v>5.6280000000000001</v>
      </c>
      <c r="I89" s="228">
        <f>SUM(I90:I101)</f>
        <v>4.4999999999999998E-2</v>
      </c>
      <c r="J89" s="241">
        <f t="shared" si="24"/>
        <v>0.79957356076759067</v>
      </c>
      <c r="K89" s="21">
        <f>SUM(K90:K101)</f>
        <v>3.5000000000000003E-2</v>
      </c>
      <c r="L89" s="233">
        <f>SUM(L90:L101)</f>
        <v>9.999999999999995E-3</v>
      </c>
      <c r="M89" s="24">
        <f>IF(D89&gt;0,I89/D89*10,"")</f>
        <v>9</v>
      </c>
      <c r="N89" s="21">
        <f>IF(F89&gt;0,K89/F89*10,"")</f>
        <v>7.0000000000000009</v>
      </c>
      <c r="O89" s="140">
        <f t="shared" si="30"/>
        <v>1.9999999999999991</v>
      </c>
      <c r="Q89" s="54" t="s">
        <v>160</v>
      </c>
    </row>
    <row r="90" spans="1:17" s="1" customFormat="1" ht="15" hidden="1" customHeight="1" x14ac:dyDescent="0.2">
      <c r="A90" s="101" t="str">
        <f t="shared" si="28"/>
        <v>x</v>
      </c>
      <c r="B90" s="210" t="s">
        <v>97</v>
      </c>
      <c r="C90" s="206"/>
      <c r="D90" s="131">
        <v>0</v>
      </c>
      <c r="E90" s="240">
        <f t="shared" si="29"/>
        <v>0</v>
      </c>
      <c r="F90" s="131">
        <v>0</v>
      </c>
      <c r="G90" s="99">
        <f t="shared" ref="G90:G101" si="35">IFERROR(D90-F90,"")</f>
        <v>0</v>
      </c>
      <c r="H90" s="301"/>
      <c r="I90" s="131">
        <v>0</v>
      </c>
      <c r="J90" s="291" t="str">
        <f t="shared" si="24"/>
        <v/>
      </c>
      <c r="K90" s="240">
        <v>0</v>
      </c>
      <c r="L90" s="243">
        <f t="shared" ref="L90:L101" si="36">IFERROR(I90-K90,"")</f>
        <v>0</v>
      </c>
      <c r="M90" s="131" t="str">
        <f t="shared" ref="M90:M101" si="37">IFERROR(IF(D90&gt;0,I90/D90*10,""),"")</f>
        <v/>
      </c>
      <c r="N90" s="74" t="str">
        <f t="shared" ref="N90:N101" si="38">IFERROR(IF(F90&gt;0,K90/F90*10,""),"")</f>
        <v/>
      </c>
      <c r="O90" s="99" t="str">
        <f t="shared" si="30"/>
        <v/>
      </c>
      <c r="Q90" s="54" t="s">
        <v>160</v>
      </c>
    </row>
    <row r="91" spans="1:17" s="1" customFormat="1" ht="15" hidden="1" customHeight="1" x14ac:dyDescent="0.2">
      <c r="A91" s="101" t="str">
        <f t="shared" si="28"/>
        <v>x</v>
      </c>
      <c r="B91" s="210" t="s">
        <v>98</v>
      </c>
      <c r="C91" s="206">
        <v>6.0000000000000001E-3</v>
      </c>
      <c r="D91" s="131">
        <v>0</v>
      </c>
      <c r="E91" s="240">
        <f t="shared" si="29"/>
        <v>0</v>
      </c>
      <c r="F91" s="131">
        <v>0</v>
      </c>
      <c r="G91" s="99">
        <f t="shared" si="35"/>
        <v>0</v>
      </c>
      <c r="H91" s="301"/>
      <c r="I91" s="131">
        <v>0</v>
      </c>
      <c r="J91" s="291" t="str">
        <f t="shared" si="24"/>
        <v/>
      </c>
      <c r="K91" s="240">
        <v>0</v>
      </c>
      <c r="L91" s="243">
        <f t="shared" si="36"/>
        <v>0</v>
      </c>
      <c r="M91" s="131" t="str">
        <f t="shared" si="37"/>
        <v/>
      </c>
      <c r="N91" s="74" t="str">
        <f t="shared" si="38"/>
        <v/>
      </c>
      <c r="O91" s="99" t="str">
        <f t="shared" si="30"/>
        <v/>
      </c>
      <c r="Q91" s="54" t="s">
        <v>160</v>
      </c>
    </row>
    <row r="92" spans="1:17" s="1" customFormat="1" ht="15" hidden="1" customHeight="1" x14ac:dyDescent="0.2">
      <c r="A92" s="101" t="str">
        <f t="shared" si="28"/>
        <v>x</v>
      </c>
      <c r="B92" s="210" t="s">
        <v>61</v>
      </c>
      <c r="C92" s="206">
        <v>5.6006999999999998</v>
      </c>
      <c r="D92" s="131">
        <v>0</v>
      </c>
      <c r="E92" s="240">
        <f t="shared" si="29"/>
        <v>0</v>
      </c>
      <c r="F92" s="131">
        <v>0</v>
      </c>
      <c r="G92" s="99">
        <f t="shared" si="35"/>
        <v>0</v>
      </c>
      <c r="H92" s="301">
        <v>5.6280000000000001</v>
      </c>
      <c r="I92" s="131">
        <v>0</v>
      </c>
      <c r="J92" s="291">
        <f t="shared" si="24"/>
        <v>0</v>
      </c>
      <c r="K92" s="240">
        <v>0</v>
      </c>
      <c r="L92" s="243">
        <f t="shared" si="36"/>
        <v>0</v>
      </c>
      <c r="M92" s="131" t="str">
        <f t="shared" si="37"/>
        <v/>
      </c>
      <c r="N92" s="74" t="str">
        <f t="shared" si="38"/>
        <v/>
      </c>
      <c r="O92" s="99" t="str">
        <f t="shared" si="30"/>
        <v/>
      </c>
      <c r="Q92" s="54" t="s">
        <v>160</v>
      </c>
    </row>
    <row r="93" spans="1:17" s="1" customFormat="1" ht="15" hidden="1" customHeight="1" x14ac:dyDescent="0.2">
      <c r="A93" s="101" t="str">
        <f t="shared" si="28"/>
        <v>x</v>
      </c>
      <c r="B93" s="210" t="s">
        <v>136</v>
      </c>
      <c r="C93" s="206"/>
      <c r="D93" s="131" t="s">
        <v>136</v>
      </c>
      <c r="E93" s="240">
        <f t="shared" si="29"/>
        <v>0</v>
      </c>
      <c r="F93" s="131" t="s">
        <v>136</v>
      </c>
      <c r="G93" s="99" t="str">
        <f t="shared" si="35"/>
        <v/>
      </c>
      <c r="H93" s="301"/>
      <c r="I93" s="131" t="s">
        <v>136</v>
      </c>
      <c r="J93" s="291" t="str">
        <f t="shared" si="24"/>
        <v/>
      </c>
      <c r="K93" s="240" t="s">
        <v>136</v>
      </c>
      <c r="L93" s="243" t="str">
        <f t="shared" si="36"/>
        <v/>
      </c>
      <c r="M93" s="131" t="str">
        <f t="shared" si="37"/>
        <v/>
      </c>
      <c r="N93" s="74" t="str">
        <f t="shared" si="38"/>
        <v/>
      </c>
      <c r="O93" s="99" t="str">
        <f t="shared" si="30"/>
        <v/>
      </c>
      <c r="Q93" s="54" t="s">
        <v>160</v>
      </c>
    </row>
    <row r="94" spans="1:17" s="1" customFormat="1" ht="15" customHeight="1" x14ac:dyDescent="0.2">
      <c r="A94" s="101">
        <f t="shared" si="28"/>
        <v>0.05</v>
      </c>
      <c r="B94" s="210" t="s">
        <v>51</v>
      </c>
      <c r="C94" s="206">
        <v>5.8299999999999998E-2</v>
      </c>
      <c r="D94" s="131">
        <v>0.05</v>
      </c>
      <c r="E94" s="240">
        <f t="shared" si="29"/>
        <v>85.763293310463126</v>
      </c>
      <c r="F94" s="131">
        <v>0.05</v>
      </c>
      <c r="G94" s="99">
        <f t="shared" si="35"/>
        <v>0</v>
      </c>
      <c r="H94" s="297"/>
      <c r="I94" s="131">
        <v>4.4999999999999998E-2</v>
      </c>
      <c r="J94" s="291" t="str">
        <f t="shared" si="24"/>
        <v/>
      </c>
      <c r="K94" s="240">
        <v>3.5000000000000003E-2</v>
      </c>
      <c r="L94" s="243">
        <f t="shared" si="36"/>
        <v>9.999999999999995E-3</v>
      </c>
      <c r="M94" s="131">
        <f t="shared" si="37"/>
        <v>9</v>
      </c>
      <c r="N94" s="74">
        <f t="shared" si="38"/>
        <v>7.0000000000000009</v>
      </c>
      <c r="O94" s="99">
        <f t="shared" si="30"/>
        <v>1.9999999999999991</v>
      </c>
      <c r="Q94" s="54" t="s">
        <v>160</v>
      </c>
    </row>
    <row r="95" spans="1:17" s="1" customFormat="1" ht="15" hidden="1" customHeight="1" x14ac:dyDescent="0.2">
      <c r="A95" s="101" t="str">
        <f t="shared" si="28"/>
        <v>x</v>
      </c>
      <c r="B95" s="210" t="s">
        <v>52</v>
      </c>
      <c r="C95" s="206">
        <v>1E-3</v>
      </c>
      <c r="D95" s="131">
        <v>0</v>
      </c>
      <c r="E95" s="240">
        <f t="shared" si="29"/>
        <v>0</v>
      </c>
      <c r="F95" s="131">
        <v>0</v>
      </c>
      <c r="G95" s="99">
        <f t="shared" si="35"/>
        <v>0</v>
      </c>
      <c r="H95" s="301"/>
      <c r="I95" s="131">
        <v>0</v>
      </c>
      <c r="J95" s="291" t="str">
        <f t="shared" si="24"/>
        <v/>
      </c>
      <c r="K95" s="240">
        <v>0</v>
      </c>
      <c r="L95" s="243">
        <f t="shared" si="36"/>
        <v>0</v>
      </c>
      <c r="M95" s="131" t="str">
        <f t="shared" si="37"/>
        <v/>
      </c>
      <c r="N95" s="74" t="str">
        <f t="shared" si="38"/>
        <v/>
      </c>
      <c r="O95" s="99" t="str">
        <f t="shared" si="30"/>
        <v/>
      </c>
      <c r="Q95" s="54" t="s">
        <v>160</v>
      </c>
    </row>
    <row r="96" spans="1:17" s="1" customFormat="1" ht="15" hidden="1" customHeight="1" x14ac:dyDescent="0.2">
      <c r="A96" s="101" t="str">
        <f t="shared" si="28"/>
        <v>x</v>
      </c>
      <c r="B96" s="210" t="s">
        <v>53</v>
      </c>
      <c r="C96" s="206">
        <v>4.4999999999999997E-3</v>
      </c>
      <c r="D96" s="131">
        <v>0</v>
      </c>
      <c r="E96" s="240">
        <f t="shared" si="29"/>
        <v>0</v>
      </c>
      <c r="F96" s="131">
        <v>0</v>
      </c>
      <c r="G96" s="99">
        <f t="shared" si="35"/>
        <v>0</v>
      </c>
      <c r="H96" s="301"/>
      <c r="I96" s="131">
        <v>0</v>
      </c>
      <c r="J96" s="291" t="str">
        <f t="shared" si="24"/>
        <v/>
      </c>
      <c r="K96" s="240">
        <v>0</v>
      </c>
      <c r="L96" s="243">
        <f t="shared" si="36"/>
        <v>0</v>
      </c>
      <c r="M96" s="131" t="str">
        <f t="shared" si="37"/>
        <v/>
      </c>
      <c r="N96" s="74" t="str">
        <f t="shared" si="38"/>
        <v/>
      </c>
      <c r="O96" s="99" t="str">
        <f t="shared" si="30"/>
        <v/>
      </c>
      <c r="Q96" s="54" t="s">
        <v>160</v>
      </c>
    </row>
    <row r="97" spans="1:17" s="1" customFormat="1" ht="15" hidden="1" customHeight="1" x14ac:dyDescent="0.2">
      <c r="A97" s="101" t="str">
        <f t="shared" si="28"/>
        <v>x</v>
      </c>
      <c r="B97" s="210" t="s">
        <v>54</v>
      </c>
      <c r="C97" s="206">
        <v>0</v>
      </c>
      <c r="D97" s="131" t="s">
        <v>136</v>
      </c>
      <c r="E97" s="240">
        <f t="shared" si="29"/>
        <v>0</v>
      </c>
      <c r="F97" s="131" t="s">
        <v>136</v>
      </c>
      <c r="G97" s="99" t="str">
        <f t="shared" si="35"/>
        <v/>
      </c>
      <c r="H97" s="301"/>
      <c r="I97" s="131" t="s">
        <v>136</v>
      </c>
      <c r="J97" s="291" t="str">
        <f t="shared" si="24"/>
        <v/>
      </c>
      <c r="K97" s="240" t="s">
        <v>136</v>
      </c>
      <c r="L97" s="243" t="str">
        <f t="shared" si="36"/>
        <v/>
      </c>
      <c r="M97" s="131" t="str">
        <f t="shared" si="37"/>
        <v/>
      </c>
      <c r="N97" s="74" t="str">
        <f t="shared" si="38"/>
        <v/>
      </c>
      <c r="O97" s="99" t="str">
        <f t="shared" si="30"/>
        <v/>
      </c>
      <c r="Q97" s="54" t="s">
        <v>160</v>
      </c>
    </row>
    <row r="98" spans="1:17" s="1" customFormat="1" ht="15" hidden="1" customHeight="1" x14ac:dyDescent="0.2">
      <c r="A98" s="101" t="str">
        <f t="shared" si="28"/>
        <v>x</v>
      </c>
      <c r="B98" s="210" t="s">
        <v>136</v>
      </c>
      <c r="C98" s="206"/>
      <c r="D98" s="131" t="s">
        <v>136</v>
      </c>
      <c r="E98" s="240">
        <f t="shared" si="29"/>
        <v>0</v>
      </c>
      <c r="F98" s="131" t="s">
        <v>136</v>
      </c>
      <c r="G98" s="99" t="str">
        <f t="shared" si="35"/>
        <v/>
      </c>
      <c r="H98" s="301"/>
      <c r="I98" s="131" t="s">
        <v>136</v>
      </c>
      <c r="J98" s="291" t="str">
        <f t="shared" si="24"/>
        <v/>
      </c>
      <c r="K98" s="240" t="s">
        <v>136</v>
      </c>
      <c r="L98" s="243" t="str">
        <f t="shared" si="36"/>
        <v/>
      </c>
      <c r="M98" s="131" t="str">
        <f t="shared" si="37"/>
        <v/>
      </c>
      <c r="N98" s="74" t="str">
        <f t="shared" si="38"/>
        <v/>
      </c>
      <c r="O98" s="99" t="str">
        <f t="shared" si="30"/>
        <v/>
      </c>
      <c r="Q98" s="54" t="s">
        <v>160</v>
      </c>
    </row>
    <row r="99" spans="1:17" s="1" customFormat="1" ht="15" hidden="1" customHeight="1" x14ac:dyDescent="0.2">
      <c r="A99" s="101" t="str">
        <f t="shared" si="28"/>
        <v>x</v>
      </c>
      <c r="B99" s="210" t="s">
        <v>55</v>
      </c>
      <c r="C99" s="206">
        <v>0</v>
      </c>
      <c r="D99" s="131">
        <v>0</v>
      </c>
      <c r="E99" s="240">
        <f t="shared" si="29"/>
        <v>0</v>
      </c>
      <c r="F99" s="131">
        <v>0</v>
      </c>
      <c r="G99" s="99">
        <f t="shared" si="35"/>
        <v>0</v>
      </c>
      <c r="H99" s="301"/>
      <c r="I99" s="131">
        <v>0</v>
      </c>
      <c r="J99" s="291" t="str">
        <f t="shared" si="24"/>
        <v/>
      </c>
      <c r="K99" s="240">
        <v>0</v>
      </c>
      <c r="L99" s="243">
        <f t="shared" si="36"/>
        <v>0</v>
      </c>
      <c r="M99" s="131" t="str">
        <f t="shared" si="37"/>
        <v/>
      </c>
      <c r="N99" s="74" t="str">
        <f t="shared" si="38"/>
        <v/>
      </c>
      <c r="O99" s="99" t="str">
        <f t="shared" si="30"/>
        <v/>
      </c>
      <c r="Q99" s="54" t="s">
        <v>160</v>
      </c>
    </row>
    <row r="100" spans="1:17" s="1" customFormat="1" ht="15" hidden="1" customHeight="1" x14ac:dyDescent="0.2">
      <c r="A100" s="101" t="str">
        <f t="shared" si="28"/>
        <v>x</v>
      </c>
      <c r="B100" s="210" t="s">
        <v>56</v>
      </c>
      <c r="C100" s="206">
        <v>0</v>
      </c>
      <c r="D100" s="131">
        <v>0</v>
      </c>
      <c r="E100" s="240">
        <f t="shared" si="29"/>
        <v>0</v>
      </c>
      <c r="F100" s="131">
        <v>0</v>
      </c>
      <c r="G100" s="99">
        <f t="shared" si="35"/>
        <v>0</v>
      </c>
      <c r="H100" s="301"/>
      <c r="I100" s="131">
        <v>0</v>
      </c>
      <c r="J100" s="291" t="str">
        <f t="shared" si="24"/>
        <v/>
      </c>
      <c r="K100" s="240">
        <v>0</v>
      </c>
      <c r="L100" s="243">
        <f t="shared" si="36"/>
        <v>0</v>
      </c>
      <c r="M100" s="131" t="str">
        <f t="shared" si="37"/>
        <v/>
      </c>
      <c r="N100" s="74" t="str">
        <f t="shared" si="38"/>
        <v/>
      </c>
      <c r="O100" s="99" t="str">
        <f t="shared" si="30"/>
        <v/>
      </c>
      <c r="Q100" s="54" t="s">
        <v>160</v>
      </c>
    </row>
    <row r="101" spans="1:17" s="1" customFormat="1" ht="15" hidden="1" customHeight="1" x14ac:dyDescent="0.2">
      <c r="A101" s="101" t="str">
        <f t="shared" si="28"/>
        <v>x</v>
      </c>
      <c r="B101" s="213" t="s">
        <v>99</v>
      </c>
      <c r="C101" s="193">
        <v>0</v>
      </c>
      <c r="D101" s="133">
        <v>0</v>
      </c>
      <c r="E101" s="266">
        <f t="shared" si="29"/>
        <v>0</v>
      </c>
      <c r="F101" s="133">
        <v>0</v>
      </c>
      <c r="G101" s="128">
        <f t="shared" si="35"/>
        <v>0</v>
      </c>
      <c r="H101" s="305"/>
      <c r="I101" s="133">
        <v>0</v>
      </c>
      <c r="J101" s="292" t="str">
        <f t="shared" ref="J101" si="39">IFERROR(I101/H101*100,"")</f>
        <v/>
      </c>
      <c r="K101" s="266">
        <v>0</v>
      </c>
      <c r="L101" s="246">
        <f t="shared" si="36"/>
        <v>0</v>
      </c>
      <c r="M101" s="161" t="str">
        <f t="shared" si="37"/>
        <v/>
      </c>
      <c r="N101" s="126" t="str">
        <f t="shared" si="38"/>
        <v/>
      </c>
      <c r="O101" s="128" t="str">
        <f t="shared" si="30"/>
        <v/>
      </c>
      <c r="Q101" s="54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23</vt:i4>
      </vt:variant>
    </vt:vector>
  </HeadingPairs>
  <TitlesOfParts>
    <vt:vector size="37" baseType="lpstr">
      <vt:lpstr>зерноск</vt:lpstr>
      <vt:lpstr>пшен.</vt:lpstr>
      <vt:lpstr>ячмень</vt:lpstr>
      <vt:lpstr>кукуруза</vt:lpstr>
      <vt:lpstr>рис</vt:lpstr>
      <vt:lpstr>гречиха</vt:lpstr>
      <vt:lpstr>сах св</vt:lpstr>
      <vt:lpstr>лен</vt:lpstr>
      <vt:lpstr>подсолн</vt:lpstr>
      <vt:lpstr>рапс</vt:lpstr>
      <vt:lpstr>соя</vt:lpstr>
      <vt:lpstr>картоф</vt:lpstr>
      <vt:lpstr>овощи</vt:lpstr>
      <vt:lpstr>сев озимых</vt:lpstr>
      <vt:lpstr>зерноск!Заголовки_для_печати</vt:lpstr>
      <vt:lpstr>картоф!Заголовки_для_печати</vt:lpstr>
      <vt:lpstr>кукуруза!Заголовки_для_печати</vt:lpstr>
      <vt:lpstr>овощи!Заголовки_для_печати</vt:lpstr>
      <vt:lpstr>подсолн!Заголовки_для_печати</vt:lpstr>
      <vt:lpstr>пшен.!Заголовки_для_печати</vt:lpstr>
      <vt:lpstr>рапс!Заголовки_для_печати</vt:lpstr>
      <vt:lpstr>соя!Заголовки_для_печати</vt:lpstr>
      <vt:lpstr>ячмень!Заголовки_для_печати</vt:lpstr>
      <vt:lpstr>гречиха!Область_печати</vt:lpstr>
      <vt:lpstr>зерноск!Область_печати</vt:lpstr>
      <vt:lpstr>картоф!Область_печати</vt:lpstr>
      <vt:lpstr>кукуруза!Область_печати</vt:lpstr>
      <vt:lpstr>лен!Область_печати</vt:lpstr>
      <vt:lpstr>овощи!Область_печати</vt:lpstr>
      <vt:lpstr>подсолн!Область_печати</vt:lpstr>
      <vt:lpstr>пшен.!Область_печати</vt:lpstr>
      <vt:lpstr>рапс!Область_печати</vt:lpstr>
      <vt:lpstr>рис!Область_печати</vt:lpstr>
      <vt:lpstr>'сах св'!Область_печати</vt:lpstr>
      <vt:lpstr>'сев озимых'!Область_печати</vt:lpstr>
      <vt:lpstr>соя!Область_печати</vt:lpstr>
      <vt:lpstr>ячмень!Область_печати</vt:lpstr>
    </vt:vector>
  </TitlesOfParts>
  <Company>МСХП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ГВЦ</dc:creator>
  <cp:lastModifiedBy>Потапов Алексей Александрович</cp:lastModifiedBy>
  <cp:lastPrinted>2022-09-26T12:06:30Z</cp:lastPrinted>
  <dcterms:created xsi:type="dcterms:W3CDTF">2001-07-31T10:01:43Z</dcterms:created>
  <dcterms:modified xsi:type="dcterms:W3CDTF">2022-12-12T07:56:11Z</dcterms:modified>
</cp:coreProperties>
</file>